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80" windowWidth="9165" windowHeight="4875" activeTab="1"/>
  </bookViews>
  <sheets>
    <sheet name="GS Court" sheetId="1" r:id="rId1"/>
    <sheet name="MAGISTRATE COURT" sheetId="2" r:id="rId2"/>
    <sheet name="MUNICIPAL COURT" sheetId="3" r:id="rId3"/>
  </sheets>
  <definedNames>
    <definedName name="_xlnm.Print_Area" localSheetId="0">'GS Court'!$A$1:$AQ$53</definedName>
    <definedName name="_xlnm.Print_Area" localSheetId="1">'MAGISTRATE COURT'!$A$2:$AI$46</definedName>
    <definedName name="_xlnm.Print_Titles" localSheetId="0">'GS Court'!$A:$A</definedName>
    <definedName name="_xlnm.Print_Titles" localSheetId="1">'MAGISTRATE COURT'!$A:$A</definedName>
  </definedNames>
  <calcPr fullCalcOnLoad="1"/>
</workbook>
</file>

<file path=xl/comments2.xml><?xml version="1.0" encoding="utf-8"?>
<comments xmlns="http://schemas.openxmlformats.org/spreadsheetml/2006/main">
  <authors>
    <author>tleverette</author>
  </authors>
  <commentList>
    <comment ref="A3" authorId="0">
      <text>
        <r>
          <rPr>
            <b/>
            <sz val="8"/>
            <rFont val="Tahoma"/>
            <family val="0"/>
          </rPr>
          <t>IF BOND ESTREATEMENT ENTER TOTAL BOND AMOUNT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tleverette</author>
  </authors>
  <commentList>
    <comment ref="A3" authorId="0">
      <text>
        <r>
          <rPr>
            <b/>
            <sz val="8"/>
            <rFont val="Tahoma"/>
            <family val="0"/>
          </rPr>
          <t>IF BOND ESTREATEMENT ENTER TOTAL BOND AMOUNT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<sst xmlns="http://schemas.openxmlformats.org/spreadsheetml/2006/main" count="248" uniqueCount="90">
  <si>
    <t>STATE GENERAL FUND</t>
  </si>
  <si>
    <t>SOLICITORS OFFICE</t>
  </si>
  <si>
    <t>STATE ATTORNEY GENERAL</t>
  </si>
  <si>
    <t>PART OF FINE GOES TO</t>
  </si>
  <si>
    <t>STATE TRANSPORT POLICE</t>
  </si>
  <si>
    <t>PUBLIC SERVICE COMMISSION</t>
  </si>
  <si>
    <t>TRAFFIC VIOLATION</t>
  </si>
  <si>
    <t>CRIMINAL VIOLATION</t>
  </si>
  <si>
    <t>INSURANCE FRAUD</t>
  </si>
  <si>
    <t>GAME OR FISH LAW VIOLATIONS</t>
  </si>
  <si>
    <t>AXLE WEIGHT VIOLATIONS</t>
  </si>
  <si>
    <t>CARRIERS OF HOUSEHOLD GOODS &amp; HAZARDOUS WASTE</t>
  </si>
  <si>
    <t>FRAUDULENT CHECK</t>
  </si>
  <si>
    <t>BOND ESTREATMENTS</t>
  </si>
  <si>
    <t>CRUELTY TO ANIMALS</t>
  </si>
  <si>
    <t>$100.00 VICTIM FUND</t>
  </si>
  <si>
    <t>HUMANE SOCIETY</t>
  </si>
  <si>
    <t>DEPARTMENT OF NATURAL RESOURCES</t>
  </si>
  <si>
    <t>COUNTY ORDINANCE VIOLATIONS</t>
  </si>
  <si>
    <t>10.  34-11-70 (B &amp; C) FRAUD CHECK</t>
  </si>
  <si>
    <t>TOTAL FINE</t>
  </si>
  <si>
    <t>TOTAL ASSESSMENTS</t>
  </si>
  <si>
    <t>ASSESSMENT BREAKDOWN</t>
  </si>
  <si>
    <t xml:space="preserve">  9.  50-21-114 BOATING UNDER INFLUENCE</t>
  </si>
  <si>
    <t xml:space="preserve">  8.  14-1-209  3% COLLECTION FEE</t>
  </si>
  <si>
    <t xml:space="preserve">  7.  33.7 (1B) TP DRUG COURT</t>
  </si>
  <si>
    <t xml:space="preserve">  6.  56-5-2995(A) DUI ASSESSMENT</t>
  </si>
  <si>
    <t xml:space="preserve">  5.  14-1-211 DUI MUSC FUND</t>
  </si>
  <si>
    <t xml:space="preserve">  4. 73.3 (D) TP LAW ENFORCEMENT FUNDING</t>
  </si>
  <si>
    <t xml:space="preserve">  3.  14-1-270 VICTIM FUND</t>
  </si>
  <si>
    <t xml:space="preserve">  2.  14-1-207 1.075 % ASSESSMENT</t>
  </si>
  <si>
    <t>$ 25.00 VICTIM FUND</t>
  </si>
  <si>
    <t>$ 25.00 LAW ENFORCEMENT FUNDING</t>
  </si>
  <si>
    <t>$ 100.00 DUI MUSC FUND</t>
  </si>
  <si>
    <t>$ 12.00 DUI ASSESSMENT</t>
  </si>
  <si>
    <t>TOTAL 107.5% ASSESSMENT 51.807228%</t>
  </si>
  <si>
    <t xml:space="preserve"> VIOLATIONS BOATING UNDER INFLUENCE WITH BREATHALYZER</t>
  </si>
  <si>
    <t xml:space="preserve"> VIOLATIONS SECTION 50-21-ALL</t>
  </si>
  <si>
    <t>3% COLLECTION FEE (TO COUNTY)</t>
  </si>
  <si>
    <t>FRAUD CHECK (TO COUNTY)</t>
  </si>
  <si>
    <r>
      <t>11.16% TO VICTIM FUND (TO COUNTY)</t>
    </r>
  </si>
  <si>
    <t>COUNTY GENERAL FUND (TO COUNTY)</t>
  </si>
  <si>
    <t>SIMPLE POSSESSION OF MARIHUANA</t>
  </si>
  <si>
    <t>$100.00 DRUG COURT</t>
  </si>
  <si>
    <t>SINGLE PAYMENT</t>
  </si>
  <si>
    <t>SEAT BELT/ CHILD RESTRAINT</t>
  </si>
  <si>
    <t>88.84% TO STATE TREASURER</t>
  </si>
  <si>
    <t>FRAUDULENT CHECK
1ST OFFENSE WITH RESTITUTION DISMISSED</t>
  </si>
  <si>
    <t>$50.00 BOATING BREATH TEST (SLED)</t>
  </si>
  <si>
    <t>DEPARTMENT OF PUBLIC SAFETY HIGHWAY PATROL</t>
  </si>
  <si>
    <t>35.35% TO VICTIM FUND (TO COUNTY)</t>
  </si>
  <si>
    <t>64.65% TO STATE TREASURER</t>
  </si>
  <si>
    <t>COUNTY GENERAL FUND (TO COUNTY) 56%</t>
  </si>
  <si>
    <t>STATE GENERAL FUND 44%</t>
  </si>
  <si>
    <t>1ST DUI / DUI PER SE</t>
  </si>
  <si>
    <t>3RDST DUI / DUI PER SE</t>
  </si>
  <si>
    <t>2ND DUI / DUI PER SE</t>
  </si>
  <si>
    <t>SLED</t>
  </si>
  <si>
    <t>FELONY DRIVING UNDER INFLUENCE</t>
  </si>
  <si>
    <t>DRUG VIOLATIONS</t>
  </si>
  <si>
    <t>GENERAL SESSIONS</t>
  </si>
  <si>
    <t>Nunber  Vehicles</t>
  </si>
  <si>
    <t>Nunber Vehicles</t>
  </si>
  <si>
    <t>Number Vehicles</t>
  </si>
  <si>
    <t>11.  $40.00 VEHICLE TAGS</t>
  </si>
  <si>
    <t>$40.00 VEHICLE TAG CHARGE</t>
  </si>
  <si>
    <t>UPDATED 10/2/2003</t>
  </si>
  <si>
    <t>DUI / DUS Pull Out for DPS</t>
  </si>
  <si>
    <t>DPT. HEALTH AND ENVIRONMENTAL CONTROL</t>
  </si>
  <si>
    <t>TATTOOING</t>
  </si>
  <si>
    <t xml:space="preserve"> VIOLATIONS SECTION 
50-21-ALL</t>
  </si>
  <si>
    <t>SEAT BELT / 
CHILD RESTRAINT</t>
  </si>
  <si>
    <t>FRAUDULENT 
CHECK</t>
  </si>
  <si>
    <t>DUI 1ST / 
DUI PER SE</t>
  </si>
  <si>
    <t>TOTAL 107.5% ASSESSMENT</t>
  </si>
  <si>
    <t>MONEY IN HAND</t>
  </si>
  <si>
    <t>DUI 1ST / 
DUI PER SE $992.00</t>
  </si>
  <si>
    <t>CITY / MUNICIPALITY ORDINANCE VIOLATIONS</t>
  </si>
  <si>
    <t>3% COLLECTION FEE (TO CITY / MUNICIPALITY)</t>
  </si>
  <si>
    <t>FRAUD CHECK (TO CITY / MUNICIPALITY)</t>
  </si>
  <si>
    <t>11.16% TO VICTIM FUND (TO CITY / MUNICIPALITY)</t>
  </si>
  <si>
    <t>GENERAL FUND (TO CITY / MUNICIPALITY)</t>
  </si>
  <si>
    <t>COUNTY GENERAL FUND</t>
  </si>
  <si>
    <t>DRIVING UNDER SUSPENSION</t>
  </si>
  <si>
    <t>AFTER 
FEB. 18, 2004</t>
  </si>
  <si>
    <t>AFTER 
AUG. 19, 2003</t>
  </si>
  <si>
    <t>BEFORE 
AUG. 19, 2003</t>
  </si>
  <si>
    <t>AFTER 
FEB 19. 2004</t>
  </si>
  <si>
    <r>
      <t xml:space="preserve">DRIVING UNDER SUSPENSION </t>
    </r>
    <r>
      <rPr>
        <b/>
        <sz val="10"/>
        <color indexed="10"/>
        <rFont val="Arial"/>
        <family val="2"/>
      </rPr>
      <t>NOT</t>
    </r>
    <r>
      <rPr>
        <b/>
        <sz val="10"/>
        <rFont val="Arial"/>
        <family val="2"/>
      </rPr>
      <t xml:space="preserve"> FAILURE TO PAY PROPERTY TAX</t>
    </r>
  </si>
  <si>
    <t>AFTER 
FEB. 19, 2004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</si>
</sst>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000_);_(&quot;$&quot;* \(#,##0.000000\);_(&quot;$&quot;* &quot;-&quot;??????_);_(@_)"/>
    <numFmt numFmtId="165" formatCode="_(&quot;$&quot;* #,##0.0000_);_(&quot;$&quot;* \(#,##0.0000\);_(&quot;$&quot;* &quot;-&quot;????_);_(@_)"/>
    <numFmt numFmtId="166" formatCode="_(&quot;$&quot;* #,##0.0000000_);_(&quot;$&quot;* \(#,##0.0000000\);_(&quot;$&quot;* &quot;-&quot;???????_);_(@_)"/>
    <numFmt numFmtId="167" formatCode="_(&quot;$&quot;* #,##0.00000000_);_(&quot;$&quot;* \(#,##0.00000000\);_(&quot;$&quot;* &quot;-&quot;????????_);_(@_)"/>
    <numFmt numFmtId="168" formatCode="_(&quot;$&quot;* #,##0.000000000_);_(&quot;$&quot;* \(#,##0.000000000\);_(&quot;$&quot;* &quot;-&quot;?????????_);_(@_)"/>
    <numFmt numFmtId="169" formatCode="_(&quot;$&quot;* #,##0.00000_);_(&quot;$&quot;* \(#,##0.00000\);_(&quot;$&quot;* &quot;-&quot;?????_);_(@_)"/>
    <numFmt numFmtId="170" formatCode="&quot;$&quot;#,##0.000000000_);[Red]\(&quot;$&quot;#,##0.000000000\)"/>
    <numFmt numFmtId="171" formatCode="#,##0.0000000000_);\(#,##0.0000000000\)"/>
    <numFmt numFmtId="172" formatCode="#,##0.00000000_);\(#,##0.00000000\)"/>
    <numFmt numFmtId="173" formatCode="&quot;$&quot;#,##0.00000000_);[Red]\(&quot;$&quot;#,##0.00000000\)"/>
    <numFmt numFmtId="174" formatCode="_(&quot;$&quot;* #,##0.000000000000000_);_(&quot;$&quot;* \(#,##0.000000000000000\);_(&quot;$&quot;* &quot;-&quot;???????????????_);_(@_)"/>
    <numFmt numFmtId="175" formatCode="&quot;$&quot;#,##0.000000000000000_);[Red]\(&quot;$&quot;#,##0.000000000000000\)"/>
    <numFmt numFmtId="176" formatCode="&quot;$&quot;#,##0.0000000_);[Red]\(&quot;$&quot;#,##0.0000000\)"/>
    <numFmt numFmtId="177" formatCode="#,##0.000000_);[Red]\(#,##0.000000\)"/>
    <numFmt numFmtId="178" formatCode="#,##0.00000_);\(#,##0.00000\)"/>
    <numFmt numFmtId="179" formatCode="&quot;$&quot;#,##0.00000_);\(&quot;$&quot;#,##0.00000\)"/>
    <numFmt numFmtId="180" formatCode="&quot;$&quot;#,##0.000_);[Red]\(&quot;$&quot;#,##0.000\)"/>
    <numFmt numFmtId="181" formatCode="&quot;$&quot;#,##0.00"/>
    <numFmt numFmtId="182" formatCode="_(&quot;$&quot;* #,##0.000_);_(&quot;$&quot;* \(#,##0.000\);_(&quot;$&quot;* &quot;-&quot;???_);_(@_)"/>
    <numFmt numFmtId="183" formatCode="&quot;$&quot;#,##0.0000_);[Red]\(&quot;$&quot;#,##0.0000\)"/>
  </numFmts>
  <fonts count="12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ck"/>
      <right style="thick"/>
      <top style="thick"/>
      <bottom style="thick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DashDotDot"/>
    </border>
    <border>
      <left>
        <color indexed="63"/>
      </left>
      <right style="hair"/>
      <top style="medium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medium"/>
      <bottom style="hair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mediumDashDotDot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8" fontId="0" fillId="0" borderId="0" xfId="0" applyNumberFormat="1" applyAlignment="1">
      <alignment/>
    </xf>
    <xf numFmtId="44" fontId="0" fillId="0" borderId="0" xfId="17" applyAlignment="1">
      <alignment/>
    </xf>
    <xf numFmtId="0" fontId="1" fillId="0" borderId="0" xfId="0" applyFont="1" applyAlignment="1">
      <alignment/>
    </xf>
    <xf numFmtId="8" fontId="1" fillId="0" borderId="0" xfId="0" applyNumberFormat="1" applyFont="1" applyAlignment="1">
      <alignment/>
    </xf>
    <xf numFmtId="8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10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8" fontId="5" fillId="0" borderId="0" xfId="0" applyNumberFormat="1" applyFont="1" applyAlignment="1">
      <alignment/>
    </xf>
    <xf numFmtId="0" fontId="5" fillId="0" borderId="0" xfId="0" applyFont="1" applyAlignment="1">
      <alignment/>
    </xf>
    <xf numFmtId="8" fontId="0" fillId="0" borderId="1" xfId="0" applyNumberFormat="1" applyBorder="1" applyAlignment="1">
      <alignment wrapText="1"/>
    </xf>
    <xf numFmtId="8" fontId="0" fillId="0" borderId="2" xfId="0" applyNumberFormat="1" applyBorder="1" applyAlignment="1">
      <alignment/>
    </xf>
    <xf numFmtId="0" fontId="2" fillId="0" borderId="3" xfId="0" applyFont="1" applyBorder="1" applyAlignment="1">
      <alignment/>
    </xf>
    <xf numFmtId="8" fontId="1" fillId="0" borderId="3" xfId="0" applyNumberFormat="1" applyFont="1" applyBorder="1" applyAlignment="1">
      <alignment/>
    </xf>
    <xf numFmtId="0" fontId="2" fillId="0" borderId="3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8" fontId="5" fillId="0" borderId="3" xfId="0" applyNumberFormat="1" applyFont="1" applyBorder="1" applyAlignment="1">
      <alignment/>
    </xf>
    <xf numFmtId="0" fontId="1" fillId="0" borderId="3" xfId="0" applyFont="1" applyBorder="1" applyAlignment="1">
      <alignment/>
    </xf>
    <xf numFmtId="0" fontId="5" fillId="0" borderId="3" xfId="0" applyFont="1" applyBorder="1" applyAlignment="1">
      <alignment/>
    </xf>
    <xf numFmtId="10" fontId="2" fillId="0" borderId="3" xfId="0" applyNumberFormat="1" applyFont="1" applyBorder="1" applyAlignment="1">
      <alignment/>
    </xf>
    <xf numFmtId="0" fontId="0" fillId="0" borderId="3" xfId="0" applyBorder="1" applyAlignment="1">
      <alignment/>
    </xf>
    <xf numFmtId="8" fontId="8" fillId="0" borderId="1" xfId="0" applyNumberFormat="1" applyFont="1" applyBorder="1" applyAlignment="1">
      <alignment horizontal="center" vertical="center" wrapText="1"/>
    </xf>
    <xf numFmtId="44" fontId="0" fillId="0" borderId="0" xfId="0" applyNumberFormat="1" applyAlignment="1">
      <alignment/>
    </xf>
    <xf numFmtId="44" fontId="3" fillId="2" borderId="0" xfId="0" applyNumberFormat="1" applyFont="1" applyFill="1" applyAlignment="1" applyProtection="1">
      <alignment/>
      <protection locked="0"/>
    </xf>
    <xf numFmtId="44" fontId="3" fillId="2" borderId="0" xfId="17" applyFont="1" applyFill="1" applyAlignment="1" applyProtection="1">
      <alignment horizontal="right"/>
      <protection locked="0"/>
    </xf>
    <xf numFmtId="0" fontId="0" fillId="2" borderId="0" xfId="0" applyFill="1" applyAlignment="1" applyProtection="1">
      <alignment/>
      <protection locked="0"/>
    </xf>
    <xf numFmtId="8" fontId="10" fillId="0" borderId="0" xfId="0" applyNumberFormat="1" applyFont="1" applyAlignment="1">
      <alignment horizontal="center" vertical="center" wrapText="1"/>
    </xf>
    <xf numFmtId="8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8" fontId="4" fillId="0" borderId="0" xfId="0" applyNumberFormat="1" applyFont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44" fontId="0" fillId="3" borderId="5" xfId="17" applyFill="1" applyBorder="1" applyAlignment="1">
      <alignment/>
    </xf>
    <xf numFmtId="44" fontId="0" fillId="3" borderId="6" xfId="17" applyFill="1" applyBorder="1" applyAlignment="1">
      <alignment/>
    </xf>
    <xf numFmtId="44" fontId="0" fillId="3" borderId="7" xfId="17" applyFill="1" applyBorder="1" applyAlignment="1">
      <alignment/>
    </xf>
    <xf numFmtId="44" fontId="0" fillId="4" borderId="7" xfId="17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44" fontId="0" fillId="3" borderId="8" xfId="17" applyFill="1" applyBorder="1" applyAlignment="1">
      <alignment/>
    </xf>
    <xf numFmtId="8" fontId="4" fillId="0" borderId="0" xfId="0" applyNumberFormat="1" applyFont="1" applyAlignment="1" applyProtection="1">
      <alignment wrapText="1"/>
      <protection locked="0"/>
    </xf>
    <xf numFmtId="0" fontId="4" fillId="0" borderId="0" xfId="0" applyFont="1" applyAlignment="1" applyProtection="1">
      <alignment wrapText="1"/>
      <protection locked="0"/>
    </xf>
    <xf numFmtId="0" fontId="9" fillId="0" borderId="0" xfId="0" applyFont="1" applyAlignment="1">
      <alignment horizontal="right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8" fontId="3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8" fontId="3" fillId="0" borderId="1" xfId="0" applyNumberFormat="1" applyFont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8" fontId="3" fillId="3" borderId="11" xfId="0" applyNumberFormat="1" applyFont="1" applyFill="1" applyBorder="1" applyAlignment="1">
      <alignment horizontal="center" vertical="center" wrapText="1"/>
    </xf>
    <xf numFmtId="8" fontId="3" fillId="3" borderId="12" xfId="0" applyNumberFormat="1" applyFont="1" applyFill="1" applyBorder="1" applyAlignment="1">
      <alignment horizontal="center" vertical="center" wrapText="1"/>
    </xf>
    <xf numFmtId="8" fontId="3" fillId="0" borderId="11" xfId="0" applyNumberFormat="1" applyFont="1" applyBorder="1" applyAlignment="1">
      <alignment horizontal="center" vertical="center" wrapText="1"/>
    </xf>
    <xf numFmtId="8" fontId="3" fillId="0" borderId="12" xfId="0" applyNumberFormat="1" applyFont="1" applyBorder="1" applyAlignment="1">
      <alignment horizontal="center" vertical="center" wrapText="1"/>
    </xf>
    <xf numFmtId="8" fontId="9" fillId="4" borderId="1" xfId="0" applyNumberFormat="1" applyFont="1" applyFill="1" applyBorder="1" applyAlignment="1">
      <alignment horizontal="center" vertical="center" wrapText="1"/>
    </xf>
    <xf numFmtId="8" fontId="3" fillId="4" borderId="11" xfId="0" applyNumberFormat="1" applyFont="1" applyFill="1" applyBorder="1" applyAlignment="1">
      <alignment horizontal="center" vertical="center" wrapText="1"/>
    </xf>
    <xf numFmtId="8" fontId="3" fillId="4" borderId="12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8" fontId="9" fillId="3" borderId="1" xfId="0" applyNumberFormat="1" applyFont="1" applyFill="1" applyBorder="1" applyAlignment="1">
      <alignment horizontal="center" vertical="center" wrapText="1"/>
    </xf>
    <xf numFmtId="44" fontId="0" fillId="4" borderId="8" xfId="17" applyFill="1" applyBorder="1" applyAlignment="1">
      <alignment/>
    </xf>
    <xf numFmtId="44" fontId="0" fillId="4" borderId="5" xfId="17" applyFill="1" applyBorder="1" applyAlignment="1">
      <alignment/>
    </xf>
    <xf numFmtId="8" fontId="0" fillId="4" borderId="6" xfId="17" applyNumberFormat="1" applyFill="1" applyBorder="1" applyAlignment="1">
      <alignment/>
    </xf>
    <xf numFmtId="8" fontId="0" fillId="4" borderId="7" xfId="17" applyNumberFormat="1" applyFill="1" applyBorder="1" applyAlignment="1">
      <alignment/>
    </xf>
    <xf numFmtId="44" fontId="0" fillId="4" borderId="6" xfId="17" applyFill="1" applyBorder="1" applyAlignment="1">
      <alignment/>
    </xf>
    <xf numFmtId="8" fontId="0" fillId="3" borderId="6" xfId="17" applyNumberFormat="1" applyFill="1" applyBorder="1" applyAlignment="1">
      <alignment/>
    </xf>
    <xf numFmtId="8" fontId="0" fillId="3" borderId="7" xfId="17" applyNumberFormat="1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44" fontId="0" fillId="0" borderId="8" xfId="17" applyBorder="1" applyAlignment="1">
      <alignment/>
    </xf>
    <xf numFmtId="44" fontId="0" fillId="0" borderId="5" xfId="17" applyBorder="1" applyAlignment="1">
      <alignment/>
    </xf>
    <xf numFmtId="44" fontId="0" fillId="0" borderId="6" xfId="17" applyBorder="1" applyAlignment="1">
      <alignment/>
    </xf>
    <xf numFmtId="44" fontId="0" fillId="0" borderId="7" xfId="17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44" fontId="4" fillId="3" borderId="6" xfId="17" applyFont="1" applyFill="1" applyBorder="1" applyAlignment="1">
      <alignment/>
    </xf>
    <xf numFmtId="44" fontId="4" fillId="3" borderId="7" xfId="17" applyFont="1" applyFill="1" applyBorder="1" applyAlignment="1">
      <alignment/>
    </xf>
    <xf numFmtId="44" fontId="0" fillId="0" borderId="13" xfId="17" applyBorder="1" applyAlignment="1">
      <alignment/>
    </xf>
    <xf numFmtId="44" fontId="0" fillId="0" borderId="14" xfId="17" applyBorder="1" applyAlignment="1">
      <alignment/>
    </xf>
    <xf numFmtId="44" fontId="0" fillId="0" borderId="15" xfId="17" applyBorder="1" applyAlignment="1">
      <alignment/>
    </xf>
    <xf numFmtId="44" fontId="0" fillId="0" borderId="16" xfId="17" applyBorder="1" applyAlignment="1">
      <alignment/>
    </xf>
    <xf numFmtId="8" fontId="0" fillId="0" borderId="15" xfId="17" applyNumberFormat="1" applyBorder="1" applyAlignment="1">
      <alignment horizontal="right"/>
    </xf>
    <xf numFmtId="44" fontId="0" fillId="0" borderId="16" xfId="17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8" fontId="0" fillId="3" borderId="6" xfId="17" applyNumberFormat="1" applyFill="1" applyBorder="1" applyAlignment="1">
      <alignment horizontal="right"/>
    </xf>
    <xf numFmtId="44" fontId="0" fillId="3" borderId="7" xfId="17" applyFill="1" applyBorder="1" applyAlignment="1">
      <alignment horizontal="right"/>
    </xf>
    <xf numFmtId="8" fontId="0" fillId="0" borderId="6" xfId="17" applyNumberFormat="1" applyFont="1" applyBorder="1" applyAlignment="1">
      <alignment horizontal="right"/>
    </xf>
    <xf numFmtId="44" fontId="0" fillId="0" borderId="7" xfId="17" applyFont="1" applyBorder="1" applyAlignment="1">
      <alignment horizontal="right"/>
    </xf>
    <xf numFmtId="8" fontId="0" fillId="0" borderId="6" xfId="17" applyNumberFormat="1" applyBorder="1" applyAlignment="1">
      <alignment horizontal="right"/>
    </xf>
    <xf numFmtId="44" fontId="0" fillId="0" borderId="7" xfId="17" applyBorder="1" applyAlignment="1">
      <alignment horizontal="right"/>
    </xf>
    <xf numFmtId="0" fontId="0" fillId="0" borderId="0" xfId="0" applyAlignment="1">
      <alignment/>
    </xf>
    <xf numFmtId="8" fontId="0" fillId="0" borderId="0" xfId="0" applyNumberFormat="1" applyAlignment="1">
      <alignment/>
    </xf>
    <xf numFmtId="44" fontId="0" fillId="0" borderId="0" xfId="0" applyNumberFormat="1" applyAlignment="1" applyProtection="1">
      <alignment/>
      <protection locked="0"/>
    </xf>
    <xf numFmtId="8" fontId="0" fillId="0" borderId="0" xfId="0" applyNumberFormat="1" applyAlignment="1" applyProtection="1">
      <alignment/>
      <protection locked="0"/>
    </xf>
    <xf numFmtId="8" fontId="0" fillId="0" borderId="4" xfId="0" applyNumberForma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" fillId="0" borderId="0" xfId="0" applyFont="1" applyAlignment="1">
      <alignment/>
    </xf>
    <xf numFmtId="8" fontId="4" fillId="0" borderId="0" xfId="0" applyNumberFormat="1" applyFont="1" applyAlignment="1">
      <alignment/>
    </xf>
    <xf numFmtId="44" fontId="0" fillId="4" borderId="17" xfId="17" applyFill="1" applyBorder="1" applyAlignment="1">
      <alignment/>
    </xf>
    <xf numFmtId="44" fontId="0" fillId="4" borderId="18" xfId="17" applyFill="1" applyBorder="1" applyAlignment="1">
      <alignment/>
    </xf>
    <xf numFmtId="8" fontId="0" fillId="4" borderId="17" xfId="17" applyNumberFormat="1" applyFill="1" applyBorder="1" applyAlignment="1">
      <alignment/>
    </xf>
    <xf numFmtId="8" fontId="0" fillId="4" borderId="18" xfId="17" applyNumberFormat="1" applyFill="1" applyBorder="1" applyAlignment="1">
      <alignment/>
    </xf>
    <xf numFmtId="44" fontId="0" fillId="0" borderId="0" xfId="0" applyNumberFormat="1" applyAlignment="1">
      <alignment/>
    </xf>
    <xf numFmtId="44" fontId="0" fillId="4" borderId="17" xfId="17" applyNumberFormat="1" applyFill="1" applyBorder="1" applyAlignment="1">
      <alignment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44" fontId="0" fillId="4" borderId="21" xfId="17" applyFill="1" applyBorder="1" applyAlignment="1">
      <alignment/>
    </xf>
    <xf numFmtId="44" fontId="0" fillId="4" borderId="22" xfId="17" applyFill="1" applyBorder="1" applyAlignment="1">
      <alignment/>
    </xf>
    <xf numFmtId="44" fontId="0" fillId="0" borderId="23" xfId="17" applyFont="1" applyBorder="1" applyAlignment="1">
      <alignment/>
    </xf>
    <xf numFmtId="44" fontId="0" fillId="0" borderId="0" xfId="17" applyAlignment="1">
      <alignment/>
    </xf>
    <xf numFmtId="44" fontId="0" fillId="0" borderId="4" xfId="17" applyBorder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8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44" fontId="0" fillId="3" borderId="21" xfId="17" applyFill="1" applyBorder="1" applyAlignment="1">
      <alignment/>
    </xf>
    <xf numFmtId="44" fontId="0" fillId="3" borderId="24" xfId="17" applyFill="1" applyBorder="1" applyAlignment="1">
      <alignment/>
    </xf>
    <xf numFmtId="44" fontId="0" fillId="3" borderId="17" xfId="17" applyFill="1" applyBorder="1" applyAlignment="1">
      <alignment/>
    </xf>
    <xf numFmtId="44" fontId="0" fillId="3" borderId="25" xfId="17" applyFill="1" applyBorder="1" applyAlignment="1">
      <alignment/>
    </xf>
    <xf numFmtId="44" fontId="0" fillId="0" borderId="21" xfId="17" applyBorder="1" applyAlignment="1">
      <alignment/>
    </xf>
    <xf numFmtId="44" fontId="0" fillId="0" borderId="22" xfId="17" applyBorder="1" applyAlignment="1">
      <alignment/>
    </xf>
    <xf numFmtId="44" fontId="0" fillId="0" borderId="17" xfId="17" applyBorder="1" applyAlignment="1">
      <alignment/>
    </xf>
    <xf numFmtId="44" fontId="0" fillId="0" borderId="18" xfId="17" applyBorder="1" applyAlignment="1">
      <alignment/>
    </xf>
    <xf numFmtId="44" fontId="4" fillId="3" borderId="25" xfId="17" applyFont="1" applyFill="1" applyBorder="1" applyAlignment="1">
      <alignment/>
    </xf>
    <xf numFmtId="44" fontId="0" fillId="3" borderId="22" xfId="17" applyFill="1" applyBorder="1" applyAlignment="1">
      <alignment/>
    </xf>
    <xf numFmtId="44" fontId="0" fillId="3" borderId="18" xfId="17" applyFill="1" applyBorder="1" applyAlignment="1">
      <alignment/>
    </xf>
    <xf numFmtId="44" fontId="0" fillId="0" borderId="0" xfId="17" applyBorder="1" applyAlignment="1">
      <alignment/>
    </xf>
    <xf numFmtId="44" fontId="0" fillId="0" borderId="0" xfId="17" applyFont="1" applyAlignment="1">
      <alignment/>
    </xf>
    <xf numFmtId="8" fontId="0" fillId="0" borderId="0" xfId="0" applyNumberFormat="1" applyBorder="1" applyAlignment="1">
      <alignment/>
    </xf>
    <xf numFmtId="8" fontId="0" fillId="0" borderId="4" xfId="0" applyNumberFormat="1" applyBorder="1" applyAlignment="1">
      <alignment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44" fontId="0" fillId="4" borderId="24" xfId="17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54"/>
  <sheetViews>
    <sheetView zoomScale="68" zoomScaleNormal="68" workbookViewId="0" topLeftCell="A1">
      <pane xSplit="1" topLeftCell="B1" activePane="topRight" state="frozen"/>
      <selection pane="topLeft" activeCell="A1" sqref="A1"/>
      <selection pane="topRight" activeCell="B23" sqref="B23:C23"/>
    </sheetView>
  </sheetViews>
  <sheetFormatPr defaultColWidth="9.140625" defaultRowHeight="12.75"/>
  <cols>
    <col min="1" max="1" width="46.421875" style="0" customWidth="1"/>
    <col min="2" max="10" width="8.7109375" style="0" customWidth="1"/>
    <col min="11" max="11" width="11.00390625" style="0" customWidth="1"/>
    <col min="12" max="45" width="8.7109375" style="0" customWidth="1"/>
  </cols>
  <sheetData>
    <row r="1" spans="1:45" ht="12.75" hidden="1">
      <c r="A1" s="7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</row>
    <row r="2" spans="1:45" ht="12.75">
      <c r="A2" s="44" t="s">
        <v>75</v>
      </c>
      <c r="B2" s="100"/>
      <c r="C2" s="100"/>
      <c r="D2" s="99"/>
      <c r="E2" s="99"/>
      <c r="F2" s="99"/>
      <c r="G2" s="99"/>
      <c r="H2" s="100"/>
      <c r="I2" s="100"/>
      <c r="J2" s="99"/>
      <c r="K2" s="99"/>
      <c r="L2" s="99"/>
      <c r="M2" s="99"/>
      <c r="N2" s="99"/>
      <c r="O2" s="99"/>
      <c r="P2" s="99"/>
      <c r="Q2" s="99"/>
      <c r="R2" s="100"/>
      <c r="S2" s="100"/>
      <c r="T2" s="100"/>
      <c r="U2" s="100"/>
      <c r="V2" s="99"/>
      <c r="W2" s="99"/>
      <c r="X2" s="99"/>
      <c r="Y2" s="99"/>
      <c r="Z2" s="99"/>
      <c r="AA2" s="99"/>
      <c r="AB2" s="100"/>
      <c r="AC2" s="100"/>
      <c r="AD2" s="100"/>
      <c r="AE2" s="100"/>
      <c r="AF2" s="100"/>
      <c r="AG2" s="100"/>
      <c r="AH2" s="99"/>
      <c r="AI2" s="99"/>
      <c r="AJ2" s="100"/>
      <c r="AK2" s="100"/>
      <c r="AL2" s="99"/>
      <c r="AM2" s="99"/>
      <c r="AN2" s="99"/>
      <c r="AO2" s="99"/>
      <c r="AP2" s="99"/>
      <c r="AQ2" s="99"/>
      <c r="AR2" s="100"/>
      <c r="AS2" s="100"/>
    </row>
    <row r="3" spans="1:45" ht="12.75">
      <c r="A3" s="27">
        <v>2550</v>
      </c>
      <c r="B3" s="100"/>
      <c r="C3" s="100"/>
      <c r="D3" s="99"/>
      <c r="E3" s="99"/>
      <c r="F3" s="99"/>
      <c r="G3" s="99"/>
      <c r="H3" s="100"/>
      <c r="I3" s="100"/>
      <c r="J3" s="99"/>
      <c r="K3" s="99"/>
      <c r="L3" s="99"/>
      <c r="M3" s="99"/>
      <c r="N3" s="99"/>
      <c r="O3" s="99"/>
      <c r="P3" s="99"/>
      <c r="Q3" s="99"/>
      <c r="R3" s="100"/>
      <c r="S3" s="100"/>
      <c r="T3" s="100"/>
      <c r="U3" s="100"/>
      <c r="V3" s="99"/>
      <c r="W3" s="99"/>
      <c r="X3" s="99"/>
      <c r="Y3" s="99"/>
      <c r="Z3" s="99"/>
      <c r="AA3" s="99"/>
      <c r="AB3" s="100"/>
      <c r="AC3" s="100"/>
      <c r="AD3" s="100"/>
      <c r="AE3" s="100"/>
      <c r="AF3" s="100"/>
      <c r="AG3" s="100"/>
      <c r="AH3" s="99"/>
      <c r="AI3" s="99"/>
      <c r="AJ3" s="100"/>
      <c r="AK3" s="100"/>
      <c r="AL3" s="105"/>
      <c r="AM3" s="105"/>
      <c r="AN3" s="99"/>
      <c r="AO3" s="99"/>
      <c r="AP3" s="99"/>
      <c r="AQ3" s="99"/>
      <c r="AR3" s="106"/>
      <c r="AS3" s="106"/>
    </row>
    <row r="4" spans="1:45" s="31" customFormat="1" ht="12.75" hidden="1">
      <c r="A4" s="30" t="s">
        <v>30</v>
      </c>
      <c r="B4" s="101">
        <f>A3*1.075</f>
        <v>2741.25</v>
      </c>
      <c r="C4" s="101"/>
      <c r="D4" s="104"/>
      <c r="E4" s="104"/>
      <c r="F4" s="104"/>
      <c r="G4" s="104"/>
      <c r="H4" s="102"/>
      <c r="I4" s="102"/>
      <c r="J4" s="104"/>
      <c r="K4" s="104"/>
      <c r="L4" s="104"/>
      <c r="M4" s="104"/>
      <c r="N4" s="104"/>
      <c r="O4" s="104"/>
      <c r="P4" s="104"/>
      <c r="Q4" s="104"/>
      <c r="R4" s="102"/>
      <c r="S4" s="102"/>
      <c r="T4" s="102"/>
      <c r="U4" s="102"/>
      <c r="V4" s="104"/>
      <c r="W4" s="104"/>
      <c r="X4" s="104"/>
      <c r="Y4" s="104"/>
      <c r="Z4" s="104"/>
      <c r="AA4" s="104"/>
      <c r="AB4" s="102"/>
      <c r="AC4" s="102"/>
      <c r="AD4" s="102"/>
      <c r="AE4" s="102"/>
      <c r="AF4" s="102"/>
      <c r="AG4" s="102"/>
      <c r="AH4" s="104"/>
      <c r="AI4" s="104"/>
      <c r="AJ4" s="102"/>
      <c r="AK4" s="102"/>
      <c r="AL4" s="104"/>
      <c r="AM4" s="104"/>
      <c r="AN4" s="104"/>
      <c r="AO4" s="104"/>
      <c r="AP4" s="104"/>
      <c r="AQ4" s="104"/>
      <c r="AR4" s="102"/>
      <c r="AS4" s="102"/>
    </row>
    <row r="5" spans="1:45" s="31" customFormat="1" ht="12.75" hidden="1">
      <c r="A5" s="30" t="s">
        <v>29</v>
      </c>
      <c r="B5" s="102">
        <v>100</v>
      </c>
      <c r="C5" s="102"/>
      <c r="D5" s="104"/>
      <c r="E5" s="104"/>
      <c r="F5" s="104"/>
      <c r="G5" s="104"/>
      <c r="H5" s="102"/>
      <c r="I5" s="102"/>
      <c r="J5" s="104"/>
      <c r="K5" s="104"/>
      <c r="L5" s="104"/>
      <c r="M5" s="104"/>
      <c r="N5" s="104"/>
      <c r="O5" s="104"/>
      <c r="P5" s="104"/>
      <c r="Q5" s="104"/>
      <c r="R5" s="102"/>
      <c r="S5" s="102"/>
      <c r="T5" s="102"/>
      <c r="U5" s="102"/>
      <c r="V5" s="104"/>
      <c r="W5" s="104"/>
      <c r="X5" s="104"/>
      <c r="Y5" s="104"/>
      <c r="Z5" s="104"/>
      <c r="AA5" s="104"/>
      <c r="AB5" s="102"/>
      <c r="AC5" s="102"/>
      <c r="AD5" s="102"/>
      <c r="AE5" s="102"/>
      <c r="AF5" s="102"/>
      <c r="AG5" s="102"/>
      <c r="AH5" s="104"/>
      <c r="AI5" s="104"/>
      <c r="AJ5" s="102"/>
      <c r="AK5" s="102"/>
      <c r="AL5" s="104"/>
      <c r="AM5" s="104"/>
      <c r="AN5" s="102"/>
      <c r="AO5" s="102"/>
      <c r="AP5" s="102"/>
      <c r="AQ5" s="102"/>
      <c r="AR5" s="102"/>
      <c r="AS5" s="102"/>
    </row>
    <row r="6" spans="1:45" s="31" customFormat="1" ht="12.75" hidden="1">
      <c r="A6" s="30" t="s">
        <v>28</v>
      </c>
      <c r="B6" s="102">
        <v>25</v>
      </c>
      <c r="C6" s="102"/>
      <c r="D6" s="104"/>
      <c r="E6" s="104"/>
      <c r="F6" s="104"/>
      <c r="G6" s="104"/>
      <c r="H6" s="102"/>
      <c r="I6" s="102"/>
      <c r="J6" s="104"/>
      <c r="K6" s="104"/>
      <c r="L6" s="104"/>
      <c r="M6" s="104"/>
      <c r="N6" s="104"/>
      <c r="O6" s="104"/>
      <c r="P6" s="104"/>
      <c r="Q6" s="104"/>
      <c r="R6" s="102"/>
      <c r="S6" s="102"/>
      <c r="T6" s="102"/>
      <c r="U6" s="102"/>
      <c r="V6" s="104"/>
      <c r="W6" s="104"/>
      <c r="X6" s="104"/>
      <c r="Y6" s="104"/>
      <c r="Z6" s="104"/>
      <c r="AA6" s="104"/>
      <c r="AB6" s="102"/>
      <c r="AC6" s="102"/>
      <c r="AD6" s="102"/>
      <c r="AE6" s="102"/>
      <c r="AF6" s="102"/>
      <c r="AG6" s="102"/>
      <c r="AH6" s="104"/>
      <c r="AI6" s="104"/>
      <c r="AJ6" s="102"/>
      <c r="AK6" s="102"/>
      <c r="AL6" s="104"/>
      <c r="AM6" s="104"/>
      <c r="AN6" s="102"/>
      <c r="AO6" s="102"/>
      <c r="AP6" s="102"/>
      <c r="AQ6" s="102"/>
      <c r="AR6" s="102"/>
      <c r="AS6" s="102"/>
    </row>
    <row r="7" spans="1:45" s="31" customFormat="1" ht="12.75" hidden="1">
      <c r="A7" s="30" t="s">
        <v>27</v>
      </c>
      <c r="B7" s="102">
        <v>100</v>
      </c>
      <c r="C7" s="102"/>
      <c r="D7" s="104"/>
      <c r="E7" s="104"/>
      <c r="F7" s="104"/>
      <c r="G7" s="104"/>
      <c r="H7" s="102"/>
      <c r="I7" s="102"/>
      <c r="J7" s="104"/>
      <c r="K7" s="104"/>
      <c r="L7" s="104"/>
      <c r="M7" s="104"/>
      <c r="N7" s="104"/>
      <c r="O7" s="104"/>
      <c r="P7" s="104"/>
      <c r="Q7" s="104"/>
      <c r="R7" s="102"/>
      <c r="S7" s="102"/>
      <c r="T7" s="102"/>
      <c r="U7" s="102"/>
      <c r="V7" s="104"/>
      <c r="W7" s="104"/>
      <c r="X7" s="104"/>
      <c r="Y7" s="104"/>
      <c r="Z7" s="104"/>
      <c r="AA7" s="104"/>
      <c r="AB7" s="102"/>
      <c r="AC7" s="102"/>
      <c r="AD7" s="102"/>
      <c r="AE7" s="102"/>
      <c r="AF7" s="102"/>
      <c r="AG7" s="102"/>
      <c r="AH7" s="104"/>
      <c r="AI7" s="104"/>
      <c r="AJ7" s="102"/>
      <c r="AK7" s="102"/>
      <c r="AL7" s="104"/>
      <c r="AM7" s="104"/>
      <c r="AN7" s="102"/>
      <c r="AO7" s="102"/>
      <c r="AP7" s="102"/>
      <c r="AQ7" s="102"/>
      <c r="AR7" s="102"/>
      <c r="AS7" s="102"/>
    </row>
    <row r="8" spans="1:45" s="31" customFormat="1" ht="12.75" hidden="1">
      <c r="A8" s="30" t="s">
        <v>26</v>
      </c>
      <c r="B8" s="102">
        <v>12</v>
      </c>
      <c r="C8" s="102"/>
      <c r="D8" s="104"/>
      <c r="E8" s="104"/>
      <c r="F8" s="104"/>
      <c r="G8" s="104"/>
      <c r="H8" s="102"/>
      <c r="I8" s="102"/>
      <c r="J8" s="104"/>
      <c r="K8" s="104"/>
      <c r="L8" s="104"/>
      <c r="M8" s="104"/>
      <c r="N8" s="104"/>
      <c r="O8" s="104"/>
      <c r="P8" s="104"/>
      <c r="Q8" s="104"/>
      <c r="R8" s="102"/>
      <c r="S8" s="102"/>
      <c r="T8" s="102"/>
      <c r="U8" s="102"/>
      <c r="V8" s="104"/>
      <c r="W8" s="104"/>
      <c r="X8" s="104"/>
      <c r="Y8" s="104"/>
      <c r="Z8" s="104"/>
      <c r="AA8" s="104"/>
      <c r="AB8" s="102"/>
      <c r="AC8" s="102"/>
      <c r="AD8" s="102"/>
      <c r="AE8" s="102"/>
      <c r="AF8" s="102"/>
      <c r="AG8" s="102"/>
      <c r="AH8" s="104"/>
      <c r="AI8" s="104"/>
      <c r="AJ8" s="102"/>
      <c r="AK8" s="102"/>
      <c r="AL8" s="104"/>
      <c r="AM8" s="104"/>
      <c r="AN8" s="102"/>
      <c r="AO8" s="102"/>
      <c r="AP8" s="102"/>
      <c r="AQ8" s="102"/>
      <c r="AR8" s="102"/>
      <c r="AS8" s="102"/>
    </row>
    <row r="9" spans="1:45" s="31" customFormat="1" ht="12.75" hidden="1">
      <c r="A9" s="30" t="s">
        <v>25</v>
      </c>
      <c r="B9" s="102">
        <v>100</v>
      </c>
      <c r="C9" s="102"/>
      <c r="D9" s="104"/>
      <c r="E9" s="104"/>
      <c r="F9" s="104"/>
      <c r="G9" s="104"/>
      <c r="H9" s="102"/>
      <c r="I9" s="102"/>
      <c r="J9" s="104"/>
      <c r="K9" s="104"/>
      <c r="L9" s="104"/>
      <c r="M9" s="104"/>
      <c r="N9" s="104"/>
      <c r="O9" s="104"/>
      <c r="P9" s="104"/>
      <c r="Q9" s="104"/>
      <c r="R9" s="102"/>
      <c r="S9" s="102"/>
      <c r="T9" s="102"/>
      <c r="U9" s="102"/>
      <c r="V9" s="104"/>
      <c r="W9" s="104"/>
      <c r="X9" s="104"/>
      <c r="Y9" s="104"/>
      <c r="Z9" s="104"/>
      <c r="AA9" s="104"/>
      <c r="AB9" s="102"/>
      <c r="AC9" s="102"/>
      <c r="AD9" s="102"/>
      <c r="AE9" s="102"/>
      <c r="AF9" s="102"/>
      <c r="AG9" s="102"/>
      <c r="AH9" s="104"/>
      <c r="AI9" s="104"/>
      <c r="AJ9" s="102"/>
      <c r="AK9" s="102"/>
      <c r="AL9" s="104"/>
      <c r="AM9" s="104"/>
      <c r="AN9" s="102"/>
      <c r="AO9" s="102"/>
      <c r="AP9" s="102"/>
      <c r="AQ9" s="102"/>
      <c r="AR9" s="102"/>
      <c r="AS9" s="102"/>
    </row>
    <row r="10" spans="1:45" s="31" customFormat="1" ht="12.75" hidden="1">
      <c r="A10" s="30" t="s">
        <v>24</v>
      </c>
      <c r="B10" s="102"/>
      <c r="C10" s="102"/>
      <c r="D10" s="104"/>
      <c r="E10" s="104"/>
      <c r="F10" s="104"/>
      <c r="G10" s="104"/>
      <c r="H10" s="102"/>
      <c r="I10" s="102"/>
      <c r="J10" s="104"/>
      <c r="K10" s="104"/>
      <c r="L10" s="104"/>
      <c r="M10" s="104"/>
      <c r="N10" s="104"/>
      <c r="O10" s="104"/>
      <c r="P10" s="104"/>
      <c r="Q10" s="104"/>
      <c r="R10" s="102"/>
      <c r="S10" s="102"/>
      <c r="T10" s="102"/>
      <c r="U10" s="102"/>
      <c r="V10" s="104"/>
      <c r="W10" s="104"/>
      <c r="X10" s="104"/>
      <c r="Y10" s="104"/>
      <c r="Z10" s="104"/>
      <c r="AA10" s="104"/>
      <c r="AB10" s="102"/>
      <c r="AC10" s="102"/>
      <c r="AD10" s="102"/>
      <c r="AE10" s="102"/>
      <c r="AF10" s="102"/>
      <c r="AG10" s="102"/>
      <c r="AH10" s="104"/>
      <c r="AI10" s="104"/>
      <c r="AJ10" s="102"/>
      <c r="AK10" s="102"/>
      <c r="AL10" s="104"/>
      <c r="AM10" s="104"/>
      <c r="AN10" s="102"/>
      <c r="AO10" s="102"/>
      <c r="AP10" s="102"/>
      <c r="AQ10" s="102"/>
      <c r="AR10" s="102"/>
      <c r="AS10" s="102"/>
    </row>
    <row r="11" spans="1:45" s="31" customFormat="1" ht="12.75" hidden="1">
      <c r="A11" s="30" t="s">
        <v>23</v>
      </c>
      <c r="B11" s="102">
        <v>50</v>
      </c>
      <c r="C11" s="102"/>
      <c r="D11" s="104"/>
      <c r="E11" s="104"/>
      <c r="F11" s="104"/>
      <c r="G11" s="104"/>
      <c r="H11" s="102"/>
      <c r="I11" s="102"/>
      <c r="J11" s="104"/>
      <c r="K11" s="104"/>
      <c r="L11" s="104"/>
      <c r="M11" s="104"/>
      <c r="N11" s="104"/>
      <c r="O11" s="104"/>
      <c r="P11" s="104"/>
      <c r="Q11" s="104"/>
      <c r="R11" s="102"/>
      <c r="S11" s="102"/>
      <c r="T11" s="102"/>
      <c r="U11" s="102"/>
      <c r="V11" s="104"/>
      <c r="W11" s="104"/>
      <c r="X11" s="104"/>
      <c r="Y11" s="104"/>
      <c r="Z11" s="104"/>
      <c r="AA11" s="104"/>
      <c r="AB11" s="102"/>
      <c r="AC11" s="102"/>
      <c r="AD11" s="102"/>
      <c r="AE11" s="102"/>
      <c r="AF11" s="102"/>
      <c r="AG11" s="102"/>
      <c r="AH11" s="104"/>
      <c r="AI11" s="104"/>
      <c r="AJ11" s="102"/>
      <c r="AK11" s="102"/>
      <c r="AL11" s="104"/>
      <c r="AM11" s="104"/>
      <c r="AN11" s="102"/>
      <c r="AO11" s="102"/>
      <c r="AP11" s="102"/>
      <c r="AQ11" s="102"/>
      <c r="AR11" s="102"/>
      <c r="AS11" s="102"/>
    </row>
    <row r="12" spans="1:45" s="31" customFormat="1" ht="12.75" hidden="1">
      <c r="A12" s="30" t="s">
        <v>19</v>
      </c>
      <c r="B12" s="102">
        <v>41</v>
      </c>
      <c r="C12" s="102"/>
      <c r="D12" s="104"/>
      <c r="E12" s="104"/>
      <c r="F12" s="104"/>
      <c r="G12" s="104"/>
      <c r="H12" s="102"/>
      <c r="I12" s="102"/>
      <c r="J12" s="104"/>
      <c r="K12" s="104"/>
      <c r="L12" s="104"/>
      <c r="M12" s="104"/>
      <c r="N12" s="104"/>
      <c r="O12" s="104"/>
      <c r="P12" s="104"/>
      <c r="Q12" s="104"/>
      <c r="R12" s="102"/>
      <c r="S12" s="102"/>
      <c r="T12" s="102"/>
      <c r="U12" s="102"/>
      <c r="V12" s="104"/>
      <c r="W12" s="104"/>
      <c r="X12" s="104"/>
      <c r="Y12" s="104"/>
      <c r="Z12" s="104"/>
      <c r="AA12" s="104"/>
      <c r="AB12" s="102"/>
      <c r="AC12" s="102"/>
      <c r="AD12" s="102"/>
      <c r="AE12" s="102"/>
      <c r="AF12" s="102"/>
      <c r="AG12" s="102"/>
      <c r="AH12" s="104"/>
      <c r="AI12" s="104"/>
      <c r="AJ12" s="102"/>
      <c r="AK12" s="102"/>
      <c r="AL12" s="104"/>
      <c r="AM12" s="104"/>
      <c r="AN12" s="102"/>
      <c r="AO12" s="102"/>
      <c r="AP12" s="102"/>
      <c r="AQ12" s="102"/>
      <c r="AR12" s="102"/>
      <c r="AS12" s="102"/>
    </row>
    <row r="13" spans="1:45" s="31" customFormat="1" ht="12.75" hidden="1">
      <c r="A13" s="30" t="s">
        <v>64</v>
      </c>
      <c r="B13" s="102">
        <v>40</v>
      </c>
      <c r="C13" s="102"/>
      <c r="D13" s="104"/>
      <c r="E13" s="104"/>
      <c r="F13" s="104"/>
      <c r="G13" s="104"/>
      <c r="H13" s="102"/>
      <c r="I13" s="102"/>
      <c r="J13" s="104"/>
      <c r="K13" s="104"/>
      <c r="L13" s="104"/>
      <c r="M13" s="104"/>
      <c r="N13" s="104"/>
      <c r="O13" s="104"/>
      <c r="P13" s="104"/>
      <c r="Q13" s="104"/>
      <c r="R13" s="102"/>
      <c r="S13" s="102"/>
      <c r="T13" s="102"/>
      <c r="U13" s="102"/>
      <c r="V13" s="104"/>
      <c r="W13" s="104"/>
      <c r="X13" s="104"/>
      <c r="Y13" s="104"/>
      <c r="Z13" s="104"/>
      <c r="AA13" s="104"/>
      <c r="AB13" s="102"/>
      <c r="AC13" s="102"/>
      <c r="AD13" s="102"/>
      <c r="AE13" s="102"/>
      <c r="AF13" s="102"/>
      <c r="AG13" s="102"/>
      <c r="AH13" s="104"/>
      <c r="AI13" s="104"/>
      <c r="AJ13" s="102"/>
      <c r="AK13" s="102"/>
      <c r="AL13" s="104"/>
      <c r="AM13" s="104"/>
      <c r="AN13" s="102"/>
      <c r="AO13" s="102"/>
      <c r="AP13" s="102"/>
      <c r="AQ13" s="102"/>
      <c r="AR13" s="102"/>
      <c r="AS13" s="102"/>
    </row>
    <row r="14" spans="1:45" s="31" customFormat="1" ht="12.75" hidden="1">
      <c r="A14" s="1" t="s">
        <v>21</v>
      </c>
      <c r="B14" s="101">
        <f>SUM(B25:C33)</f>
        <v>25</v>
      </c>
      <c r="C14" s="101"/>
      <c r="D14" s="101">
        <f>SUM(D25:E33)</f>
        <v>125</v>
      </c>
      <c r="E14" s="101"/>
      <c r="F14" s="101">
        <f>SUM(F25:G33)</f>
        <v>125</v>
      </c>
      <c r="G14" s="101"/>
      <c r="H14" s="101">
        <f>SUM(H25:I33)</f>
        <v>225</v>
      </c>
      <c r="I14" s="101"/>
      <c r="J14" s="101">
        <f>SUM(J25:K33)</f>
        <v>0</v>
      </c>
      <c r="K14" s="101"/>
      <c r="L14" s="101">
        <f>SUM(L25:M33)</f>
        <v>125</v>
      </c>
      <c r="M14" s="101"/>
      <c r="N14" s="101">
        <f>SUM(N25:O33)</f>
        <v>125</v>
      </c>
      <c r="O14" s="101"/>
      <c r="P14" s="101">
        <f>SUM(P25:Q33)</f>
        <v>125</v>
      </c>
      <c r="Q14" s="101"/>
      <c r="R14" s="101">
        <f>SUM(R25:S33)</f>
        <v>175</v>
      </c>
      <c r="S14" s="101"/>
      <c r="T14" s="101">
        <f>SUM(T25:U33)</f>
        <v>125</v>
      </c>
      <c r="U14" s="101"/>
      <c r="V14" s="101">
        <f>SUM(V25:W33)</f>
        <v>125</v>
      </c>
      <c r="W14" s="101"/>
      <c r="X14" s="101">
        <f>SUM(X25:Y33)</f>
        <v>125</v>
      </c>
      <c r="Y14" s="101"/>
      <c r="Z14" s="101"/>
      <c r="AA14" s="101"/>
      <c r="AB14" s="101">
        <f>SUM(AB25:AC33)</f>
        <v>41</v>
      </c>
      <c r="AC14" s="101"/>
      <c r="AD14" s="101">
        <f>SUM(AD25:AE33)</f>
        <v>166</v>
      </c>
      <c r="AE14" s="101"/>
      <c r="AF14" s="101">
        <f>SUM(AF25:AG33)</f>
        <v>237</v>
      </c>
      <c r="AG14" s="101"/>
      <c r="AH14" s="101">
        <f>SUM(AH25:AI33)</f>
        <v>237</v>
      </c>
      <c r="AI14" s="101"/>
      <c r="AJ14" s="101">
        <f>SUM(AJ25:AK33)</f>
        <v>237</v>
      </c>
      <c r="AK14" s="101"/>
      <c r="AL14" s="101">
        <f>SUM(AL25:AM33)</f>
        <v>237</v>
      </c>
      <c r="AM14" s="101"/>
      <c r="AN14" s="101">
        <f>SUM(AN25:AO33)</f>
        <v>137</v>
      </c>
      <c r="AO14" s="101"/>
      <c r="AP14" s="101">
        <f>SUM(AP25:AQ33)</f>
        <v>25</v>
      </c>
      <c r="AQ14" s="101"/>
      <c r="AR14" s="101">
        <f>SUM(AR25:AS33)</f>
        <v>137</v>
      </c>
      <c r="AS14" s="101"/>
    </row>
    <row r="15" spans="1:45" s="31" customFormat="1" ht="12.75" hidden="1">
      <c r="A15" s="1" t="s">
        <v>20</v>
      </c>
      <c r="B15" s="101">
        <f>((A3-B14)/207.5)*100</f>
        <v>1216.867469879518</v>
      </c>
      <c r="C15" s="101"/>
      <c r="D15" s="101">
        <f>((A3-D14)/207.5)*100</f>
        <v>1168.6746987951806</v>
      </c>
      <c r="E15" s="101"/>
      <c r="F15" s="101">
        <f>((A3-F14)/207.5)*100</f>
        <v>1168.6746987951806</v>
      </c>
      <c r="G15" s="101"/>
      <c r="H15" s="101">
        <f>((A3-H14)/207.5)*100</f>
        <v>1120.4819277108434</v>
      </c>
      <c r="I15" s="101"/>
      <c r="J15" s="101">
        <f>A3</f>
        <v>2550</v>
      </c>
      <c r="K15" s="101"/>
      <c r="L15" s="101">
        <f>((A3-L14)/207.5)*100</f>
        <v>1168.6746987951806</v>
      </c>
      <c r="M15" s="101"/>
      <c r="N15" s="101">
        <f>((A3-N14)/207.5)*100</f>
        <v>1168.6746987951806</v>
      </c>
      <c r="O15" s="101"/>
      <c r="P15" s="101">
        <f>((A3-P14)/207.5)*100</f>
        <v>1168.6746987951806</v>
      </c>
      <c r="Q15" s="101"/>
      <c r="R15" s="101">
        <f>((A3-R14)/207.5)*100</f>
        <v>1144.578313253012</v>
      </c>
      <c r="S15" s="101"/>
      <c r="T15" s="101">
        <f>((A3-T14)/207.5)*100</f>
        <v>1168.6746987951806</v>
      </c>
      <c r="U15" s="101"/>
      <c r="V15" s="101">
        <f>((A3-V14)/207.5)*100</f>
        <v>1168.6746987951806</v>
      </c>
      <c r="W15" s="101"/>
      <c r="X15" s="101">
        <f>((A3-X14)/207.5)*100</f>
        <v>1168.6746987951806</v>
      </c>
      <c r="Y15" s="101"/>
      <c r="Z15" s="101"/>
      <c r="AA15" s="101"/>
      <c r="AB15" s="101">
        <f>((A3-AB14)/207.5)*100</f>
        <v>1209.1566265060242</v>
      </c>
      <c r="AC15" s="101"/>
      <c r="AD15" s="101">
        <f>((A3-AD14)/207.5)*100</f>
        <v>1148.9156626506024</v>
      </c>
      <c r="AE15" s="101"/>
      <c r="AF15" s="101">
        <f>((A3-AF14)/207.5)*100</f>
        <v>1114.698795180723</v>
      </c>
      <c r="AG15" s="101"/>
      <c r="AH15" s="101">
        <f>((A3-AH14)/207.5)*100</f>
        <v>1114.698795180723</v>
      </c>
      <c r="AI15" s="101"/>
      <c r="AJ15" s="101">
        <f>((A3-AJ14)/207.5)*100</f>
        <v>1114.698795180723</v>
      </c>
      <c r="AK15" s="101"/>
      <c r="AL15" s="101">
        <f>((A3-AL14)/207.5)*100</f>
        <v>1114.698795180723</v>
      </c>
      <c r="AM15" s="101"/>
      <c r="AN15" s="101">
        <f>((A3-AN14)/207.5)*100</f>
        <v>1162.8915662650602</v>
      </c>
      <c r="AO15" s="101"/>
      <c r="AP15" s="101">
        <f>((A3-AP14)/207.5)*100</f>
        <v>1216.867469879518</v>
      </c>
      <c r="AQ15" s="101"/>
      <c r="AR15" s="101">
        <f>((A3-AR14)/207.5)*100</f>
        <v>1162.8915662650602</v>
      </c>
      <c r="AS15" s="101"/>
    </row>
    <row r="16" spans="1:45" s="31" customFormat="1" ht="13.5" hidden="1" thickBot="1">
      <c r="A16" s="1" t="s">
        <v>74</v>
      </c>
      <c r="B16" s="103">
        <f>((A3-B14)/207.5)*107.5</f>
        <v>1308.132530120482</v>
      </c>
      <c r="C16" s="103"/>
      <c r="D16" s="103">
        <f>((A3-D14)/207.5)*107.5</f>
        <v>1256.3253012048192</v>
      </c>
      <c r="E16" s="103"/>
      <c r="F16" s="103">
        <f>((A3-F14)/207.5)*107.5</f>
        <v>1256.3253012048192</v>
      </c>
      <c r="G16" s="103"/>
      <c r="H16" s="103">
        <f>((A3-H14)/207.5)*107.5</f>
        <v>1204.5180722891566</v>
      </c>
      <c r="I16" s="103"/>
      <c r="J16" s="103"/>
      <c r="K16" s="103"/>
      <c r="L16" s="103">
        <f>((A3-L14)/207.5)*107.5</f>
        <v>1256.3253012048192</v>
      </c>
      <c r="M16" s="103"/>
      <c r="N16" s="103">
        <f>((A3-N14)/207.5)*107.5</f>
        <v>1256.3253012048192</v>
      </c>
      <c r="O16" s="103"/>
      <c r="P16" s="103">
        <f>((A3-P14)/207.5)*107.5</f>
        <v>1256.3253012048192</v>
      </c>
      <c r="Q16" s="103"/>
      <c r="R16" s="103">
        <f>((A3-R14)/207.5)*107.5</f>
        <v>1230.421686746988</v>
      </c>
      <c r="S16" s="103"/>
      <c r="T16" s="103">
        <f>((A3-T14)/207.5)*107.5</f>
        <v>1256.3253012048192</v>
      </c>
      <c r="U16" s="103"/>
      <c r="V16" s="103">
        <f>((A3-V14)/207.5)*107.5</f>
        <v>1256.3253012048192</v>
      </c>
      <c r="W16" s="103"/>
      <c r="X16" s="103">
        <f>((A3-X14)/207.5)*107.5</f>
        <v>1256.3253012048192</v>
      </c>
      <c r="Y16" s="103"/>
      <c r="Z16" s="103"/>
      <c r="AA16" s="103"/>
      <c r="AB16" s="103">
        <f>((A3-AB14)/207.5)*107.5</f>
        <v>1299.8433734939758</v>
      </c>
      <c r="AC16" s="103"/>
      <c r="AD16" s="103">
        <f>((A3-AD14)/207.5)*107.5</f>
        <v>1235.0843373493976</v>
      </c>
      <c r="AE16" s="103"/>
      <c r="AF16" s="103">
        <f>((A3-AF14)/207.5)*107.5</f>
        <v>1198.3012048192772</v>
      </c>
      <c r="AG16" s="103"/>
      <c r="AH16" s="103">
        <f>((A3-AH14)/207.5)*107.5</f>
        <v>1198.3012048192772</v>
      </c>
      <c r="AI16" s="103"/>
      <c r="AJ16" s="103">
        <f>((A3-AJ14)/207.5)*107.5</f>
        <v>1198.3012048192772</v>
      </c>
      <c r="AK16" s="103"/>
      <c r="AL16" s="103">
        <f>((A3-AL14)/207.5)*107.5</f>
        <v>1198.3012048192772</v>
      </c>
      <c r="AM16" s="103"/>
      <c r="AN16" s="103">
        <f>((A3-AN14)/207.5)*107.5</f>
        <v>1250.1084337349398</v>
      </c>
      <c r="AO16" s="103"/>
      <c r="AP16" s="103">
        <f>((A3-AP14)/207.5)*107.5</f>
        <v>1308.132530120482</v>
      </c>
      <c r="AQ16" s="103"/>
      <c r="AR16" s="103">
        <f>((A3-AR14)/207.5)*107.5</f>
        <v>1250.1084337349398</v>
      </c>
      <c r="AS16" s="103"/>
    </row>
    <row r="17" spans="1:44" s="31" customFormat="1" ht="12.75" hidden="1">
      <c r="A17" s="30"/>
      <c r="B17" s="30"/>
      <c r="C17" s="30"/>
      <c r="E17" s="30"/>
      <c r="G17" s="30"/>
      <c r="H17" s="30"/>
      <c r="I17" s="30"/>
      <c r="M17" s="30"/>
      <c r="O17" s="30"/>
      <c r="Q17" s="30"/>
      <c r="R17" s="30"/>
      <c r="S17" s="30"/>
      <c r="T17" s="30"/>
      <c r="U17" s="30"/>
      <c r="W17" s="30"/>
      <c r="Y17" s="30"/>
      <c r="AB17" s="30"/>
      <c r="AD17" s="30"/>
      <c r="AF17" s="30"/>
      <c r="AJ17" s="30"/>
      <c r="AN17" s="30"/>
      <c r="AP17" s="30"/>
      <c r="AR17" s="30"/>
    </row>
    <row r="18" spans="1:44" s="31" customFormat="1" ht="27.75" customHeight="1" thickBot="1">
      <c r="A18" s="30"/>
      <c r="B18" s="30"/>
      <c r="C18" s="30"/>
      <c r="E18" s="30"/>
      <c r="G18" s="30"/>
      <c r="H18" s="30"/>
      <c r="I18" s="30"/>
      <c r="M18" s="30"/>
      <c r="O18" s="30"/>
      <c r="Q18" s="30"/>
      <c r="R18" s="30"/>
      <c r="S18" s="30"/>
      <c r="T18" s="30"/>
      <c r="U18" s="30"/>
      <c r="W18" s="30"/>
      <c r="Y18" s="30"/>
      <c r="AB18" s="30"/>
      <c r="AD18" s="30"/>
      <c r="AF18" s="30"/>
      <c r="AJ18" s="42" t="s">
        <v>61</v>
      </c>
      <c r="AK18" s="28">
        <v>0</v>
      </c>
      <c r="AL18" s="43" t="s">
        <v>62</v>
      </c>
      <c r="AM18" s="28">
        <v>0</v>
      </c>
      <c r="AN18" s="42" t="s">
        <v>63</v>
      </c>
      <c r="AO18" s="28">
        <v>0</v>
      </c>
      <c r="AP18" s="32"/>
      <c r="AR18" s="32"/>
    </row>
    <row r="19" spans="1:45" ht="42" customHeight="1" thickBot="1" thickTop="1">
      <c r="A19" s="1"/>
      <c r="B19" s="1"/>
      <c r="C19" s="1"/>
      <c r="E19" s="1"/>
      <c r="G19" s="1"/>
      <c r="H19" s="1"/>
      <c r="I19" s="1"/>
      <c r="M19" s="1"/>
      <c r="O19" s="1"/>
      <c r="Q19" s="1"/>
      <c r="R19" s="1"/>
      <c r="S19" s="1"/>
      <c r="T19" s="1"/>
      <c r="U19" s="1"/>
      <c r="W19" s="1"/>
      <c r="Y19" s="1"/>
      <c r="AB19" s="1"/>
      <c r="AD19" s="1"/>
      <c r="AF19" s="63" t="s">
        <v>86</v>
      </c>
      <c r="AG19" s="63"/>
      <c r="AH19" s="66" t="s">
        <v>85</v>
      </c>
      <c r="AI19" s="66"/>
      <c r="AJ19" s="63" t="s">
        <v>85</v>
      </c>
      <c r="AK19" s="63"/>
      <c r="AL19" s="66" t="s">
        <v>85</v>
      </c>
      <c r="AM19" s="66"/>
      <c r="AN19" s="63"/>
      <c r="AO19" s="63"/>
      <c r="AP19" s="67" t="s">
        <v>89</v>
      </c>
      <c r="AQ19" s="67"/>
      <c r="AR19" s="63"/>
      <c r="AS19" s="63"/>
    </row>
    <row r="20" spans="1:45" ht="66" customHeight="1" thickBot="1" thickTop="1">
      <c r="A20" s="24" t="s">
        <v>60</v>
      </c>
      <c r="B20" s="51" t="s">
        <v>6</v>
      </c>
      <c r="C20" s="51"/>
      <c r="D20" s="52" t="s">
        <v>7</v>
      </c>
      <c r="E20" s="52"/>
      <c r="F20" s="53" t="s">
        <v>18</v>
      </c>
      <c r="G20" s="53"/>
      <c r="H20" s="54" t="s">
        <v>59</v>
      </c>
      <c r="I20" s="54"/>
      <c r="J20" s="55" t="s">
        <v>13</v>
      </c>
      <c r="K20" s="56"/>
      <c r="L20" s="57" t="s">
        <v>8</v>
      </c>
      <c r="M20" s="58"/>
      <c r="N20" s="55" t="s">
        <v>14</v>
      </c>
      <c r="O20" s="56"/>
      <c r="P20" s="57" t="s">
        <v>9</v>
      </c>
      <c r="Q20" s="58"/>
      <c r="R20" s="59" t="s">
        <v>36</v>
      </c>
      <c r="S20" s="60"/>
      <c r="T20" s="61" t="s">
        <v>37</v>
      </c>
      <c r="U20" s="62"/>
      <c r="V20" s="55" t="s">
        <v>10</v>
      </c>
      <c r="W20" s="56"/>
      <c r="X20" s="57" t="s">
        <v>11</v>
      </c>
      <c r="Y20" s="58"/>
      <c r="Z20" s="59" t="s">
        <v>45</v>
      </c>
      <c r="AA20" s="60"/>
      <c r="AB20" s="61" t="s">
        <v>47</v>
      </c>
      <c r="AC20" s="62"/>
      <c r="AD20" s="59" t="s">
        <v>12</v>
      </c>
      <c r="AE20" s="60"/>
      <c r="AF20" s="64" t="s">
        <v>54</v>
      </c>
      <c r="AG20" s="65"/>
      <c r="AH20" s="59" t="s">
        <v>54</v>
      </c>
      <c r="AI20" s="60"/>
      <c r="AJ20" s="64" t="s">
        <v>56</v>
      </c>
      <c r="AK20" s="65"/>
      <c r="AL20" s="59" t="s">
        <v>55</v>
      </c>
      <c r="AM20" s="60"/>
      <c r="AN20" s="64" t="s">
        <v>58</v>
      </c>
      <c r="AO20" s="65"/>
      <c r="AP20" s="59" t="s">
        <v>88</v>
      </c>
      <c r="AQ20" s="60"/>
      <c r="AR20" s="64" t="s">
        <v>69</v>
      </c>
      <c r="AS20" s="65"/>
    </row>
    <row r="21" spans="1:45" ht="25.5" customHeight="1" thickBot="1" thickTop="1">
      <c r="A21" s="29" t="s">
        <v>66</v>
      </c>
      <c r="B21" s="45" t="s">
        <v>44</v>
      </c>
      <c r="C21" s="46"/>
      <c r="D21" s="49" t="s">
        <v>44</v>
      </c>
      <c r="E21" s="50"/>
      <c r="F21" s="45" t="s">
        <v>44</v>
      </c>
      <c r="G21" s="46"/>
      <c r="H21" s="49" t="s">
        <v>44</v>
      </c>
      <c r="I21" s="50"/>
      <c r="J21" s="45" t="s">
        <v>44</v>
      </c>
      <c r="K21" s="46"/>
      <c r="L21" s="49" t="s">
        <v>44</v>
      </c>
      <c r="M21" s="50"/>
      <c r="N21" s="45" t="s">
        <v>44</v>
      </c>
      <c r="O21" s="46"/>
      <c r="P21" s="49" t="s">
        <v>44</v>
      </c>
      <c r="Q21" s="50"/>
      <c r="R21" s="45" t="s">
        <v>44</v>
      </c>
      <c r="S21" s="46"/>
      <c r="T21" s="49" t="s">
        <v>44</v>
      </c>
      <c r="U21" s="50"/>
      <c r="V21" s="45" t="s">
        <v>44</v>
      </c>
      <c r="W21" s="46"/>
      <c r="X21" s="49" t="s">
        <v>44</v>
      </c>
      <c r="Y21" s="50"/>
      <c r="Z21" s="45" t="s">
        <v>44</v>
      </c>
      <c r="AA21" s="46"/>
      <c r="AB21" s="49" t="s">
        <v>44</v>
      </c>
      <c r="AC21" s="50"/>
      <c r="AD21" s="45" t="s">
        <v>44</v>
      </c>
      <c r="AE21" s="46"/>
      <c r="AF21" s="47" t="s">
        <v>44</v>
      </c>
      <c r="AG21" s="48"/>
      <c r="AH21" s="45" t="s">
        <v>44</v>
      </c>
      <c r="AI21" s="46"/>
      <c r="AJ21" s="47" t="s">
        <v>44</v>
      </c>
      <c r="AK21" s="48"/>
      <c r="AL21" s="45" t="s">
        <v>44</v>
      </c>
      <c r="AM21" s="46"/>
      <c r="AN21" s="47" t="s">
        <v>44</v>
      </c>
      <c r="AO21" s="48"/>
      <c r="AP21" s="45" t="s">
        <v>44</v>
      </c>
      <c r="AQ21" s="46"/>
      <c r="AR21" s="47" t="s">
        <v>44</v>
      </c>
      <c r="AS21" s="48"/>
    </row>
    <row r="22" spans="1:45" ht="12.75">
      <c r="A22" s="14"/>
      <c r="B22" s="41"/>
      <c r="C22" s="35"/>
      <c r="D22" s="77"/>
      <c r="E22" s="78"/>
      <c r="F22" s="41"/>
      <c r="G22" s="35"/>
      <c r="H22" s="77"/>
      <c r="I22" s="78"/>
      <c r="J22" s="41"/>
      <c r="K22" s="35"/>
      <c r="L22" s="77"/>
      <c r="M22" s="78"/>
      <c r="N22" s="41"/>
      <c r="O22" s="35"/>
      <c r="P22" s="77"/>
      <c r="Q22" s="78"/>
      <c r="R22" s="41"/>
      <c r="S22" s="35"/>
      <c r="T22" s="77"/>
      <c r="U22" s="78"/>
      <c r="V22" s="41"/>
      <c r="W22" s="35"/>
      <c r="X22" s="85"/>
      <c r="Y22" s="86"/>
      <c r="Z22" s="41"/>
      <c r="AA22" s="35"/>
      <c r="AB22" s="77"/>
      <c r="AC22" s="78"/>
      <c r="AD22" s="41"/>
      <c r="AE22" s="35"/>
      <c r="AF22" s="68"/>
      <c r="AG22" s="69"/>
      <c r="AH22" s="41"/>
      <c r="AI22" s="35"/>
      <c r="AJ22" s="68"/>
      <c r="AK22" s="69"/>
      <c r="AL22" s="41"/>
      <c r="AM22" s="35"/>
      <c r="AN22" s="68"/>
      <c r="AO22" s="69"/>
      <c r="AP22" s="41"/>
      <c r="AQ22" s="35"/>
      <c r="AR22" s="68"/>
      <c r="AS22" s="69"/>
    </row>
    <row r="23" spans="1:45" ht="12.75">
      <c r="A23" s="17" t="s">
        <v>21</v>
      </c>
      <c r="B23" s="36">
        <f>SUM(B25:B35)</f>
        <v>1333.132530120482</v>
      </c>
      <c r="C23" s="37"/>
      <c r="D23" s="79">
        <f>SUM(D25:D35)</f>
        <v>1381.3253012048192</v>
      </c>
      <c r="E23" s="80"/>
      <c r="F23" s="36">
        <f>SUM(F25:F35)</f>
        <v>1381.3253012048192</v>
      </c>
      <c r="G23" s="37"/>
      <c r="H23" s="79">
        <f>SUM(H25:H35)</f>
        <v>1429.5180722891566</v>
      </c>
      <c r="I23" s="80"/>
      <c r="J23" s="36"/>
      <c r="K23" s="37"/>
      <c r="L23" s="79">
        <f>SUM(L25:L35)</f>
        <v>1381.3253012048192</v>
      </c>
      <c r="M23" s="80"/>
      <c r="N23" s="36">
        <f>SUM(N25:N35)</f>
        <v>1381.3253012048192</v>
      </c>
      <c r="O23" s="37"/>
      <c r="P23" s="79">
        <f>SUM(P24:P35)</f>
        <v>1381.3253012048192</v>
      </c>
      <c r="Q23" s="80"/>
      <c r="R23" s="36">
        <f>SUM(R24:R35)</f>
        <v>1405.421686746988</v>
      </c>
      <c r="S23" s="37"/>
      <c r="T23" s="79">
        <f>SUM(T24:T35)</f>
        <v>1381.3253012048192</v>
      </c>
      <c r="U23" s="80"/>
      <c r="V23" s="36">
        <f>SUM(V24:V35)</f>
        <v>1381.3253012048192</v>
      </c>
      <c r="W23" s="37"/>
      <c r="X23" s="87">
        <f>SUM(X24:X35)</f>
        <v>1381.3253012048192</v>
      </c>
      <c r="Y23" s="88"/>
      <c r="Z23" s="36"/>
      <c r="AA23" s="37"/>
      <c r="AB23" s="79">
        <f>SUM(AB24:AB35)</f>
        <v>41</v>
      </c>
      <c r="AC23" s="80"/>
      <c r="AD23" s="36">
        <f>SUM(AD24:AD35)</f>
        <v>1401.0843373493976</v>
      </c>
      <c r="AE23" s="37"/>
      <c r="AF23" s="72">
        <f>SUM(AF25:AF35)</f>
        <v>1435.3012048192772</v>
      </c>
      <c r="AG23" s="38"/>
      <c r="AH23" s="36">
        <f>SUM(AH24:AH35)</f>
        <v>1435.3012048192772</v>
      </c>
      <c r="AI23" s="37"/>
      <c r="AJ23" s="72">
        <f>SUM(AJ24:AJ35)</f>
        <v>1435.3012048192772</v>
      </c>
      <c r="AK23" s="38"/>
      <c r="AL23" s="36">
        <f>SUM(AL24:AL35)</f>
        <v>1435.3012048192772</v>
      </c>
      <c r="AM23" s="37"/>
      <c r="AN23" s="72">
        <f>SUM(AN24:AN35)</f>
        <v>1387.1084337349398</v>
      </c>
      <c r="AO23" s="38"/>
      <c r="AP23" s="36">
        <f>SUM(AP24:AP35)</f>
        <v>1333.132530120482</v>
      </c>
      <c r="AQ23" s="37"/>
      <c r="AR23" s="70">
        <f>SUM(AR27:AR35)</f>
        <v>1387.1084337349398</v>
      </c>
      <c r="AS23" s="71"/>
    </row>
    <row r="24" spans="1:45" ht="12.75">
      <c r="A24" s="18" t="s">
        <v>22</v>
      </c>
      <c r="B24" s="36"/>
      <c r="C24" s="37"/>
      <c r="D24" s="79"/>
      <c r="E24" s="80"/>
      <c r="F24" s="36"/>
      <c r="G24" s="37"/>
      <c r="H24" s="79"/>
      <c r="I24" s="80"/>
      <c r="J24" s="36"/>
      <c r="K24" s="37"/>
      <c r="L24" s="79"/>
      <c r="M24" s="80"/>
      <c r="N24" s="36"/>
      <c r="O24" s="37"/>
      <c r="P24" s="79"/>
      <c r="Q24" s="80"/>
      <c r="R24" s="36"/>
      <c r="S24" s="37"/>
      <c r="T24" s="79"/>
      <c r="U24" s="80"/>
      <c r="V24" s="36"/>
      <c r="W24" s="37"/>
      <c r="X24" s="87"/>
      <c r="Y24" s="88"/>
      <c r="Z24" s="36"/>
      <c r="AA24" s="37"/>
      <c r="AB24" s="79"/>
      <c r="AC24" s="80"/>
      <c r="AD24" s="36"/>
      <c r="AE24" s="37"/>
      <c r="AF24" s="72"/>
      <c r="AG24" s="38"/>
      <c r="AH24" s="36"/>
      <c r="AI24" s="37"/>
      <c r="AJ24" s="72"/>
      <c r="AK24" s="38"/>
      <c r="AL24" s="36"/>
      <c r="AM24" s="37"/>
      <c r="AN24" s="72"/>
      <c r="AO24" s="38"/>
      <c r="AP24" s="36"/>
      <c r="AQ24" s="37"/>
      <c r="AR24" s="72"/>
      <c r="AS24" s="38"/>
    </row>
    <row r="25" spans="1:45" ht="12.75">
      <c r="A25" s="19" t="s">
        <v>38</v>
      </c>
      <c r="B25" s="36"/>
      <c r="C25" s="37"/>
      <c r="D25" s="79"/>
      <c r="E25" s="80"/>
      <c r="F25" s="36"/>
      <c r="G25" s="37"/>
      <c r="H25" s="79"/>
      <c r="I25" s="80"/>
      <c r="J25" s="36"/>
      <c r="K25" s="37"/>
      <c r="L25" s="79"/>
      <c r="M25" s="80"/>
      <c r="N25" s="36"/>
      <c r="O25" s="37"/>
      <c r="P25" s="79"/>
      <c r="Q25" s="80"/>
      <c r="R25" s="36"/>
      <c r="S25" s="37"/>
      <c r="T25" s="79"/>
      <c r="U25" s="80"/>
      <c r="V25" s="36"/>
      <c r="W25" s="37"/>
      <c r="X25" s="87"/>
      <c r="Y25" s="88"/>
      <c r="Z25" s="36"/>
      <c r="AA25" s="37"/>
      <c r="AB25" s="79"/>
      <c r="AC25" s="80"/>
      <c r="AD25" s="36"/>
      <c r="AE25" s="37"/>
      <c r="AF25" s="72"/>
      <c r="AG25" s="38"/>
      <c r="AH25" s="36"/>
      <c r="AI25" s="37"/>
      <c r="AJ25" s="72"/>
      <c r="AK25" s="38"/>
      <c r="AL25" s="36"/>
      <c r="AM25" s="37"/>
      <c r="AN25" s="72"/>
      <c r="AO25" s="38"/>
      <c r="AP25" s="36"/>
      <c r="AQ25" s="37"/>
      <c r="AR25" s="72"/>
      <c r="AS25" s="38"/>
    </row>
    <row r="26" spans="1:45" ht="12.75">
      <c r="A26" s="20" t="s">
        <v>15</v>
      </c>
      <c r="B26" s="36"/>
      <c r="C26" s="37"/>
      <c r="D26" s="79">
        <f>B5</f>
        <v>100</v>
      </c>
      <c r="E26" s="80"/>
      <c r="F26" s="36">
        <f>B5</f>
        <v>100</v>
      </c>
      <c r="G26" s="37"/>
      <c r="H26" s="79">
        <f>B5</f>
        <v>100</v>
      </c>
      <c r="I26" s="80"/>
      <c r="J26" s="36"/>
      <c r="K26" s="37"/>
      <c r="L26" s="79">
        <f>B5</f>
        <v>100</v>
      </c>
      <c r="M26" s="80"/>
      <c r="N26" s="36">
        <f>B5</f>
        <v>100</v>
      </c>
      <c r="O26" s="37"/>
      <c r="P26" s="79">
        <f>B5</f>
        <v>100</v>
      </c>
      <c r="Q26" s="80"/>
      <c r="R26" s="36">
        <f>B5</f>
        <v>100</v>
      </c>
      <c r="S26" s="37"/>
      <c r="T26" s="79">
        <f>B5</f>
        <v>100</v>
      </c>
      <c r="U26" s="80"/>
      <c r="V26" s="36">
        <f>B5</f>
        <v>100</v>
      </c>
      <c r="W26" s="37"/>
      <c r="X26" s="87">
        <f>B5</f>
        <v>100</v>
      </c>
      <c r="Y26" s="88"/>
      <c r="Z26" s="36"/>
      <c r="AA26" s="37"/>
      <c r="AB26" s="79"/>
      <c r="AC26" s="80"/>
      <c r="AD26" s="36">
        <f>B5</f>
        <v>100</v>
      </c>
      <c r="AE26" s="37"/>
      <c r="AF26" s="70">
        <f>B5</f>
        <v>100</v>
      </c>
      <c r="AG26" s="71"/>
      <c r="AH26" s="73">
        <f>B5</f>
        <v>100</v>
      </c>
      <c r="AI26" s="74"/>
      <c r="AJ26" s="72">
        <f>B5</f>
        <v>100</v>
      </c>
      <c r="AK26" s="38"/>
      <c r="AL26" s="36">
        <f>B5</f>
        <v>100</v>
      </c>
      <c r="AM26" s="37"/>
      <c r="AN26" s="72"/>
      <c r="AO26" s="38"/>
      <c r="AP26" s="36"/>
      <c r="AQ26" s="37"/>
      <c r="AR26" s="72"/>
      <c r="AS26" s="38"/>
    </row>
    <row r="27" spans="1:45" ht="12.75">
      <c r="A27" s="20" t="s">
        <v>32</v>
      </c>
      <c r="B27" s="36">
        <f>B6</f>
        <v>25</v>
      </c>
      <c r="C27" s="37"/>
      <c r="D27" s="79">
        <f>B6</f>
        <v>25</v>
      </c>
      <c r="E27" s="80"/>
      <c r="F27" s="36">
        <f>B6</f>
        <v>25</v>
      </c>
      <c r="G27" s="37"/>
      <c r="H27" s="79">
        <f>B6</f>
        <v>25</v>
      </c>
      <c r="I27" s="80"/>
      <c r="J27" s="36"/>
      <c r="K27" s="37"/>
      <c r="L27" s="79">
        <f>B6</f>
        <v>25</v>
      </c>
      <c r="M27" s="80"/>
      <c r="N27" s="36">
        <f>B6</f>
        <v>25</v>
      </c>
      <c r="O27" s="37"/>
      <c r="P27" s="79">
        <f>B6</f>
        <v>25</v>
      </c>
      <c r="Q27" s="80"/>
      <c r="R27" s="36">
        <f>B6</f>
        <v>25</v>
      </c>
      <c r="S27" s="37"/>
      <c r="T27" s="79">
        <f>B6</f>
        <v>25</v>
      </c>
      <c r="U27" s="80"/>
      <c r="V27" s="36">
        <f>B6</f>
        <v>25</v>
      </c>
      <c r="W27" s="37"/>
      <c r="X27" s="87">
        <f>B6</f>
        <v>25</v>
      </c>
      <c r="Y27" s="88"/>
      <c r="Z27" s="36"/>
      <c r="AA27" s="37"/>
      <c r="AB27" s="79"/>
      <c r="AC27" s="80"/>
      <c r="AD27" s="36">
        <f>B6</f>
        <v>25</v>
      </c>
      <c r="AE27" s="37"/>
      <c r="AF27" s="70">
        <f>B6</f>
        <v>25</v>
      </c>
      <c r="AG27" s="71"/>
      <c r="AH27" s="73">
        <f>B6</f>
        <v>25</v>
      </c>
      <c r="AI27" s="74"/>
      <c r="AJ27" s="72">
        <f>B6</f>
        <v>25</v>
      </c>
      <c r="AK27" s="38"/>
      <c r="AL27" s="36">
        <f>B6</f>
        <v>25</v>
      </c>
      <c r="AM27" s="37"/>
      <c r="AN27" s="72">
        <f>B6</f>
        <v>25</v>
      </c>
      <c r="AO27" s="38"/>
      <c r="AP27" s="73">
        <f>B6</f>
        <v>25</v>
      </c>
      <c r="AQ27" s="74"/>
      <c r="AR27" s="70">
        <f>B6</f>
        <v>25</v>
      </c>
      <c r="AS27" s="71"/>
    </row>
    <row r="28" spans="1:45" ht="12.75">
      <c r="A28" s="20" t="s">
        <v>33</v>
      </c>
      <c r="B28" s="36"/>
      <c r="C28" s="37"/>
      <c r="D28" s="79"/>
      <c r="E28" s="80"/>
      <c r="F28" s="36"/>
      <c r="G28" s="37"/>
      <c r="H28" s="79"/>
      <c r="I28" s="80"/>
      <c r="J28" s="36"/>
      <c r="K28" s="37"/>
      <c r="L28" s="79"/>
      <c r="M28" s="80"/>
      <c r="N28" s="36"/>
      <c r="O28" s="37"/>
      <c r="P28" s="79"/>
      <c r="Q28" s="80"/>
      <c r="R28" s="36"/>
      <c r="S28" s="37"/>
      <c r="T28" s="79"/>
      <c r="U28" s="80"/>
      <c r="V28" s="36"/>
      <c r="W28" s="37"/>
      <c r="X28" s="87"/>
      <c r="Y28" s="88"/>
      <c r="Z28" s="36"/>
      <c r="AA28" s="37"/>
      <c r="AB28" s="79"/>
      <c r="AC28" s="80"/>
      <c r="AD28" s="36"/>
      <c r="AE28" s="37"/>
      <c r="AF28" s="70">
        <f>B7</f>
        <v>100</v>
      </c>
      <c r="AG28" s="71"/>
      <c r="AH28" s="73">
        <f>B7</f>
        <v>100</v>
      </c>
      <c r="AI28" s="74"/>
      <c r="AJ28" s="72">
        <f>B7</f>
        <v>100</v>
      </c>
      <c r="AK28" s="38"/>
      <c r="AL28" s="36">
        <f>B7</f>
        <v>100</v>
      </c>
      <c r="AM28" s="37"/>
      <c r="AN28" s="72">
        <f>B7</f>
        <v>100</v>
      </c>
      <c r="AO28" s="38"/>
      <c r="AP28" s="73"/>
      <c r="AQ28" s="74"/>
      <c r="AR28" s="70">
        <f>B7</f>
        <v>100</v>
      </c>
      <c r="AS28" s="71"/>
    </row>
    <row r="29" spans="1:45" ht="12.75">
      <c r="A29" s="20" t="s">
        <v>34</v>
      </c>
      <c r="B29" s="36"/>
      <c r="C29" s="37"/>
      <c r="D29" s="79"/>
      <c r="E29" s="80"/>
      <c r="F29" s="36"/>
      <c r="G29" s="37"/>
      <c r="H29" s="79"/>
      <c r="I29" s="80"/>
      <c r="J29" s="36"/>
      <c r="K29" s="37"/>
      <c r="L29" s="79"/>
      <c r="M29" s="80"/>
      <c r="N29" s="36"/>
      <c r="O29" s="37"/>
      <c r="P29" s="79"/>
      <c r="Q29" s="80"/>
      <c r="R29" s="36"/>
      <c r="S29" s="37"/>
      <c r="T29" s="79"/>
      <c r="U29" s="80"/>
      <c r="V29" s="36"/>
      <c r="W29" s="37"/>
      <c r="X29" s="87"/>
      <c r="Y29" s="88"/>
      <c r="Z29" s="36"/>
      <c r="AA29" s="37"/>
      <c r="AB29" s="79"/>
      <c r="AC29" s="80"/>
      <c r="AD29" s="36"/>
      <c r="AE29" s="37"/>
      <c r="AF29" s="70">
        <f>B8</f>
        <v>12</v>
      </c>
      <c r="AG29" s="71"/>
      <c r="AH29" s="73">
        <f>B8</f>
        <v>12</v>
      </c>
      <c r="AI29" s="74"/>
      <c r="AJ29" s="72">
        <f>B8</f>
        <v>12</v>
      </c>
      <c r="AK29" s="38"/>
      <c r="AL29" s="36">
        <f>B8</f>
        <v>12</v>
      </c>
      <c r="AM29" s="37"/>
      <c r="AN29" s="72">
        <f>B8</f>
        <v>12</v>
      </c>
      <c r="AO29" s="38"/>
      <c r="AP29" s="73"/>
      <c r="AQ29" s="74"/>
      <c r="AR29" s="70">
        <f>B8</f>
        <v>12</v>
      </c>
      <c r="AS29" s="71"/>
    </row>
    <row r="30" spans="1:45" ht="12.75">
      <c r="A30" s="20" t="s">
        <v>43</v>
      </c>
      <c r="B30" s="36"/>
      <c r="C30" s="37"/>
      <c r="D30" s="79"/>
      <c r="E30" s="80"/>
      <c r="F30" s="36"/>
      <c r="G30" s="37"/>
      <c r="H30" s="79">
        <f>B9</f>
        <v>100</v>
      </c>
      <c r="I30" s="80"/>
      <c r="J30" s="36"/>
      <c r="K30" s="37"/>
      <c r="L30" s="79"/>
      <c r="M30" s="80"/>
      <c r="N30" s="36"/>
      <c r="O30" s="37"/>
      <c r="P30" s="79"/>
      <c r="Q30" s="80"/>
      <c r="R30" s="36"/>
      <c r="S30" s="37"/>
      <c r="T30" s="79"/>
      <c r="U30" s="80"/>
      <c r="V30" s="36"/>
      <c r="W30" s="37"/>
      <c r="X30" s="87"/>
      <c r="Y30" s="88"/>
      <c r="Z30" s="36"/>
      <c r="AA30" s="37"/>
      <c r="AB30" s="79"/>
      <c r="AC30" s="80"/>
      <c r="AD30" s="36"/>
      <c r="AE30" s="37"/>
      <c r="AF30" s="72"/>
      <c r="AG30" s="38"/>
      <c r="AH30" s="36"/>
      <c r="AI30" s="37"/>
      <c r="AJ30" s="72"/>
      <c r="AK30" s="38"/>
      <c r="AL30" s="36"/>
      <c r="AM30" s="37"/>
      <c r="AN30" s="72"/>
      <c r="AO30" s="38"/>
      <c r="AP30" s="36"/>
      <c r="AQ30" s="37"/>
      <c r="AR30" s="72"/>
      <c r="AS30" s="38"/>
    </row>
    <row r="31" spans="1:45" ht="12.75">
      <c r="A31" s="20" t="s">
        <v>48</v>
      </c>
      <c r="B31" s="36"/>
      <c r="C31" s="37"/>
      <c r="D31" s="79"/>
      <c r="E31" s="80"/>
      <c r="F31" s="36"/>
      <c r="G31" s="37"/>
      <c r="H31" s="79"/>
      <c r="I31" s="80"/>
      <c r="J31" s="36"/>
      <c r="K31" s="37"/>
      <c r="L31" s="79"/>
      <c r="M31" s="80"/>
      <c r="N31" s="36"/>
      <c r="O31" s="37"/>
      <c r="P31" s="79"/>
      <c r="Q31" s="80"/>
      <c r="R31" s="36">
        <f>B11</f>
        <v>50</v>
      </c>
      <c r="S31" s="37"/>
      <c r="T31" s="79"/>
      <c r="U31" s="80"/>
      <c r="V31" s="36"/>
      <c r="W31" s="37"/>
      <c r="X31" s="87"/>
      <c r="Y31" s="88"/>
      <c r="Z31" s="36"/>
      <c r="AA31" s="37"/>
      <c r="AB31" s="79"/>
      <c r="AC31" s="80"/>
      <c r="AD31" s="36"/>
      <c r="AE31" s="37"/>
      <c r="AF31" s="72"/>
      <c r="AG31" s="38"/>
      <c r="AH31" s="36"/>
      <c r="AI31" s="37"/>
      <c r="AJ31" s="72"/>
      <c r="AK31" s="38"/>
      <c r="AL31" s="36"/>
      <c r="AM31" s="37"/>
      <c r="AN31" s="72"/>
      <c r="AO31" s="38"/>
      <c r="AP31" s="36"/>
      <c r="AQ31" s="37"/>
      <c r="AR31" s="72"/>
      <c r="AS31" s="38"/>
    </row>
    <row r="32" spans="1:45" ht="12.75">
      <c r="A32" s="20" t="s">
        <v>65</v>
      </c>
      <c r="B32" s="36"/>
      <c r="C32" s="37"/>
      <c r="D32" s="79"/>
      <c r="E32" s="80"/>
      <c r="F32" s="36"/>
      <c r="G32" s="37"/>
      <c r="H32" s="79"/>
      <c r="I32" s="80"/>
      <c r="J32" s="36"/>
      <c r="K32" s="37"/>
      <c r="L32" s="79"/>
      <c r="M32" s="80"/>
      <c r="N32" s="36"/>
      <c r="O32" s="37"/>
      <c r="P32" s="79"/>
      <c r="Q32" s="80"/>
      <c r="R32" s="36"/>
      <c r="S32" s="37"/>
      <c r="T32" s="79"/>
      <c r="U32" s="80"/>
      <c r="V32" s="36"/>
      <c r="W32" s="37"/>
      <c r="X32" s="87"/>
      <c r="Y32" s="88"/>
      <c r="Z32" s="36"/>
      <c r="AA32" s="37"/>
      <c r="AB32" s="79"/>
      <c r="AC32" s="80"/>
      <c r="AD32" s="36"/>
      <c r="AE32" s="37"/>
      <c r="AF32" s="72"/>
      <c r="AG32" s="38"/>
      <c r="AH32" s="36"/>
      <c r="AI32" s="37"/>
      <c r="AJ32" s="72">
        <f>AK18*B13</f>
        <v>0</v>
      </c>
      <c r="AK32" s="38"/>
      <c r="AL32" s="36">
        <f>AM18*B13</f>
        <v>0</v>
      </c>
      <c r="AM32" s="37"/>
      <c r="AN32" s="72">
        <f>AO18*B13</f>
        <v>0</v>
      </c>
      <c r="AO32" s="38"/>
      <c r="AP32" s="36"/>
      <c r="AQ32" s="37"/>
      <c r="AR32" s="72"/>
      <c r="AS32" s="38"/>
    </row>
    <row r="33" spans="1:45" ht="12.75">
      <c r="A33" s="21" t="s">
        <v>39</v>
      </c>
      <c r="B33" s="36"/>
      <c r="C33" s="37"/>
      <c r="D33" s="79"/>
      <c r="E33" s="80"/>
      <c r="F33" s="36"/>
      <c r="G33" s="37"/>
      <c r="H33" s="79"/>
      <c r="I33" s="80"/>
      <c r="J33" s="36"/>
      <c r="K33" s="37"/>
      <c r="L33" s="79"/>
      <c r="M33" s="80"/>
      <c r="N33" s="36"/>
      <c r="O33" s="37"/>
      <c r="P33" s="79"/>
      <c r="Q33" s="80"/>
      <c r="R33" s="36"/>
      <c r="S33" s="37"/>
      <c r="T33" s="79"/>
      <c r="U33" s="80"/>
      <c r="V33" s="36"/>
      <c r="W33" s="37"/>
      <c r="X33" s="87"/>
      <c r="Y33" s="88"/>
      <c r="Z33" s="36"/>
      <c r="AA33" s="37"/>
      <c r="AB33" s="79">
        <f>B12</f>
        <v>41</v>
      </c>
      <c r="AC33" s="80"/>
      <c r="AD33" s="36">
        <f>B12</f>
        <v>41</v>
      </c>
      <c r="AE33" s="37"/>
      <c r="AF33" s="72"/>
      <c r="AG33" s="38"/>
      <c r="AH33" s="36"/>
      <c r="AI33" s="37"/>
      <c r="AJ33" s="72"/>
      <c r="AK33" s="38"/>
      <c r="AL33" s="36"/>
      <c r="AM33" s="37"/>
      <c r="AN33" s="72"/>
      <c r="AO33" s="38"/>
      <c r="AP33" s="36"/>
      <c r="AQ33" s="37"/>
      <c r="AR33" s="72"/>
      <c r="AS33" s="38"/>
    </row>
    <row r="34" spans="1:45" ht="12.75">
      <c r="A34" s="20"/>
      <c r="B34" s="36"/>
      <c r="C34" s="37"/>
      <c r="D34" s="79"/>
      <c r="E34" s="80"/>
      <c r="F34" s="36"/>
      <c r="G34" s="37"/>
      <c r="H34" s="79"/>
      <c r="I34" s="80"/>
      <c r="J34" s="36"/>
      <c r="K34" s="37"/>
      <c r="L34" s="79"/>
      <c r="M34" s="80"/>
      <c r="N34" s="36"/>
      <c r="O34" s="37"/>
      <c r="P34" s="79"/>
      <c r="Q34" s="80"/>
      <c r="R34" s="36"/>
      <c r="S34" s="37"/>
      <c r="T34" s="79"/>
      <c r="U34" s="80"/>
      <c r="V34" s="36"/>
      <c r="W34" s="37"/>
      <c r="X34" s="87"/>
      <c r="Y34" s="88"/>
      <c r="Z34" s="36"/>
      <c r="AA34" s="37"/>
      <c r="AB34" s="79"/>
      <c r="AC34" s="80"/>
      <c r="AD34" s="36"/>
      <c r="AE34" s="37"/>
      <c r="AF34" s="72"/>
      <c r="AG34" s="38"/>
      <c r="AH34" s="36"/>
      <c r="AI34" s="37"/>
      <c r="AJ34" s="72"/>
      <c r="AK34" s="38"/>
      <c r="AL34" s="36"/>
      <c r="AM34" s="37"/>
      <c r="AN34" s="72"/>
      <c r="AO34" s="38"/>
      <c r="AP34" s="36"/>
      <c r="AQ34" s="37"/>
      <c r="AR34" s="72"/>
      <c r="AS34" s="38"/>
    </row>
    <row r="35" spans="1:45" ht="12.75">
      <c r="A35" s="22" t="s">
        <v>35</v>
      </c>
      <c r="B35" s="73">
        <f>B16</f>
        <v>1308.132530120482</v>
      </c>
      <c r="C35" s="37"/>
      <c r="D35" s="97">
        <f>D16</f>
        <v>1256.3253012048192</v>
      </c>
      <c r="E35" s="98"/>
      <c r="F35" s="93">
        <f>F16</f>
        <v>1256.3253012048192</v>
      </c>
      <c r="G35" s="94"/>
      <c r="H35" s="97">
        <f>H16</f>
        <v>1204.5180722891566</v>
      </c>
      <c r="I35" s="98"/>
      <c r="J35" s="36"/>
      <c r="K35" s="37"/>
      <c r="L35" s="97">
        <f>L16</f>
        <v>1256.3253012048192</v>
      </c>
      <c r="M35" s="98"/>
      <c r="N35" s="93">
        <f>N16</f>
        <v>1256.3253012048192</v>
      </c>
      <c r="O35" s="94"/>
      <c r="P35" s="97">
        <f>P16</f>
        <v>1256.3253012048192</v>
      </c>
      <c r="Q35" s="98"/>
      <c r="R35" s="93">
        <f>R16</f>
        <v>1230.421686746988</v>
      </c>
      <c r="S35" s="94"/>
      <c r="T35" s="95">
        <f>T16</f>
        <v>1256.3253012048192</v>
      </c>
      <c r="U35" s="96"/>
      <c r="V35" s="93">
        <f>V16</f>
        <v>1256.3253012048192</v>
      </c>
      <c r="W35" s="94"/>
      <c r="X35" s="89">
        <f>X16</f>
        <v>1256.3253012048192</v>
      </c>
      <c r="Y35" s="90"/>
      <c r="Z35" s="36"/>
      <c r="AA35" s="37"/>
      <c r="AB35" s="79"/>
      <c r="AC35" s="80"/>
      <c r="AD35" s="73">
        <f>AD16</f>
        <v>1235.0843373493976</v>
      </c>
      <c r="AE35" s="37"/>
      <c r="AF35" s="70">
        <f>AF16</f>
        <v>1198.3012048192772</v>
      </c>
      <c r="AG35" s="38"/>
      <c r="AH35" s="73">
        <f>AH16</f>
        <v>1198.3012048192772</v>
      </c>
      <c r="AI35" s="37"/>
      <c r="AJ35" s="70">
        <f>AJ16</f>
        <v>1198.3012048192772</v>
      </c>
      <c r="AK35" s="38"/>
      <c r="AL35" s="73">
        <f>AL16</f>
        <v>1198.3012048192772</v>
      </c>
      <c r="AM35" s="37"/>
      <c r="AN35" s="70">
        <f>AN16</f>
        <v>1250.1084337349398</v>
      </c>
      <c r="AO35" s="38"/>
      <c r="AP35" s="73">
        <f>AP16</f>
        <v>1308.132530120482</v>
      </c>
      <c r="AQ35" s="37"/>
      <c r="AR35" s="70">
        <f>AR16</f>
        <v>1250.1084337349398</v>
      </c>
      <c r="AS35" s="38"/>
    </row>
    <row r="36" spans="1:45" ht="12.75">
      <c r="A36" s="21" t="s">
        <v>50</v>
      </c>
      <c r="B36" s="36">
        <f aca="true" t="shared" si="0" ref="B36:H36">B35*0.3535</f>
        <v>462.4248493975904</v>
      </c>
      <c r="C36" s="37"/>
      <c r="D36" s="79">
        <f t="shared" si="0"/>
        <v>444.11099397590357</v>
      </c>
      <c r="E36" s="80"/>
      <c r="F36" s="36">
        <f t="shared" si="0"/>
        <v>444.11099397590357</v>
      </c>
      <c r="G36" s="37"/>
      <c r="H36" s="79">
        <f t="shared" si="0"/>
        <v>425.7971385542169</v>
      </c>
      <c r="I36" s="80"/>
      <c r="J36" s="36"/>
      <c r="K36" s="37"/>
      <c r="L36" s="79">
        <f aca="true" t="shared" si="1" ref="L36:X36">L35*0.3535</f>
        <v>444.11099397590357</v>
      </c>
      <c r="M36" s="80"/>
      <c r="N36" s="36">
        <f t="shared" si="1"/>
        <v>444.11099397590357</v>
      </c>
      <c r="O36" s="37"/>
      <c r="P36" s="79">
        <f t="shared" si="1"/>
        <v>444.11099397590357</v>
      </c>
      <c r="Q36" s="80"/>
      <c r="R36" s="36">
        <f t="shared" si="1"/>
        <v>434.9540662650602</v>
      </c>
      <c r="S36" s="37"/>
      <c r="T36" s="79">
        <f t="shared" si="1"/>
        <v>444.11099397590357</v>
      </c>
      <c r="U36" s="80"/>
      <c r="V36" s="36">
        <f t="shared" si="1"/>
        <v>444.11099397590357</v>
      </c>
      <c r="W36" s="37"/>
      <c r="X36" s="87">
        <f t="shared" si="1"/>
        <v>444.11099397590357</v>
      </c>
      <c r="Y36" s="88"/>
      <c r="Z36" s="83"/>
      <c r="AA36" s="84"/>
      <c r="AB36" s="79"/>
      <c r="AC36" s="80"/>
      <c r="AD36" s="36">
        <f>AD35*0.3535</f>
        <v>436.602313253012</v>
      </c>
      <c r="AE36" s="37"/>
      <c r="AF36" s="72">
        <f>AF35*0.3535</f>
        <v>423.59947590361446</v>
      </c>
      <c r="AG36" s="38"/>
      <c r="AH36" s="36">
        <f>AH35*0.3535</f>
        <v>423.59947590361446</v>
      </c>
      <c r="AI36" s="37"/>
      <c r="AJ36" s="72">
        <f>AJ35*0.3535</f>
        <v>423.59947590361446</v>
      </c>
      <c r="AK36" s="38"/>
      <c r="AL36" s="36">
        <f>AL35*0.3535</f>
        <v>423.59947590361446</v>
      </c>
      <c r="AM36" s="37"/>
      <c r="AN36" s="72">
        <f>AN35*0.3535</f>
        <v>441.9133313253012</v>
      </c>
      <c r="AO36" s="38"/>
      <c r="AP36" s="36">
        <f>AP35*0.3535</f>
        <v>462.4248493975904</v>
      </c>
      <c r="AQ36" s="37"/>
      <c r="AR36" s="72">
        <f>AR35*0.3535</f>
        <v>441.9133313253012</v>
      </c>
      <c r="AS36" s="38"/>
    </row>
    <row r="37" spans="1:45" ht="12.75">
      <c r="A37" s="20" t="s">
        <v>51</v>
      </c>
      <c r="B37" s="36">
        <f aca="true" t="shared" si="2" ref="B37:H37">B35*0.6465</f>
        <v>845.7076807228916</v>
      </c>
      <c r="C37" s="37"/>
      <c r="D37" s="79">
        <f t="shared" si="2"/>
        <v>812.2143072289156</v>
      </c>
      <c r="E37" s="80"/>
      <c r="F37" s="36">
        <f t="shared" si="2"/>
        <v>812.2143072289156</v>
      </c>
      <c r="G37" s="37"/>
      <c r="H37" s="79">
        <f t="shared" si="2"/>
        <v>778.7209337349398</v>
      </c>
      <c r="I37" s="80"/>
      <c r="J37" s="36"/>
      <c r="K37" s="37"/>
      <c r="L37" s="79">
        <f aca="true" t="shared" si="3" ref="L37:X37">L35*0.6465</f>
        <v>812.2143072289156</v>
      </c>
      <c r="M37" s="80"/>
      <c r="N37" s="36">
        <f t="shared" si="3"/>
        <v>812.2143072289156</v>
      </c>
      <c r="O37" s="37"/>
      <c r="P37" s="79">
        <f t="shared" si="3"/>
        <v>812.2143072289156</v>
      </c>
      <c r="Q37" s="80"/>
      <c r="R37" s="36">
        <f t="shared" si="3"/>
        <v>795.4676204819276</v>
      </c>
      <c r="S37" s="37"/>
      <c r="T37" s="79">
        <f t="shared" si="3"/>
        <v>812.2143072289156</v>
      </c>
      <c r="U37" s="80"/>
      <c r="V37" s="36">
        <f t="shared" si="3"/>
        <v>812.2143072289156</v>
      </c>
      <c r="W37" s="37"/>
      <c r="X37" s="87">
        <f t="shared" si="3"/>
        <v>812.2143072289156</v>
      </c>
      <c r="Y37" s="88"/>
      <c r="Z37" s="83"/>
      <c r="AA37" s="84"/>
      <c r="AB37" s="79"/>
      <c r="AC37" s="80"/>
      <c r="AD37" s="36">
        <f aca="true" t="shared" si="4" ref="AD37:AP37">AD35*0.6465</f>
        <v>798.4820240963855</v>
      </c>
      <c r="AE37" s="37"/>
      <c r="AF37" s="72">
        <f t="shared" si="4"/>
        <v>774.7017289156627</v>
      </c>
      <c r="AG37" s="38"/>
      <c r="AH37" s="36">
        <f t="shared" si="4"/>
        <v>774.7017289156627</v>
      </c>
      <c r="AI37" s="37"/>
      <c r="AJ37" s="72">
        <f t="shared" si="4"/>
        <v>774.7017289156627</v>
      </c>
      <c r="AK37" s="38"/>
      <c r="AL37" s="36">
        <f t="shared" si="4"/>
        <v>774.7017289156627</v>
      </c>
      <c r="AM37" s="37"/>
      <c r="AN37" s="72">
        <f t="shared" si="4"/>
        <v>808.1951024096386</v>
      </c>
      <c r="AO37" s="38"/>
      <c r="AP37" s="36">
        <f t="shared" si="4"/>
        <v>845.7076807228916</v>
      </c>
      <c r="AQ37" s="37"/>
      <c r="AR37" s="72">
        <f>AR35*0.6465</f>
        <v>808.1951024096386</v>
      </c>
      <c r="AS37" s="38"/>
    </row>
    <row r="38" spans="1:45" ht="12.75">
      <c r="A38" s="20"/>
      <c r="B38" s="36"/>
      <c r="C38" s="37"/>
      <c r="D38" s="79"/>
      <c r="E38" s="80"/>
      <c r="F38" s="36"/>
      <c r="G38" s="37"/>
      <c r="H38" s="79"/>
      <c r="I38" s="80"/>
      <c r="J38" s="36"/>
      <c r="K38" s="37"/>
      <c r="L38" s="79"/>
      <c r="M38" s="80"/>
      <c r="N38" s="36"/>
      <c r="O38" s="37"/>
      <c r="P38" s="79"/>
      <c r="Q38" s="80"/>
      <c r="R38" s="36"/>
      <c r="S38" s="37"/>
      <c r="T38" s="79"/>
      <c r="U38" s="80"/>
      <c r="V38" s="36"/>
      <c r="W38" s="37"/>
      <c r="X38" s="87"/>
      <c r="Y38" s="88"/>
      <c r="Z38" s="36"/>
      <c r="AA38" s="37"/>
      <c r="AB38" s="79"/>
      <c r="AC38" s="80"/>
      <c r="AD38" s="36"/>
      <c r="AE38" s="37"/>
      <c r="AF38" s="72"/>
      <c r="AG38" s="38"/>
      <c r="AH38" s="36"/>
      <c r="AI38" s="37"/>
      <c r="AJ38" s="72"/>
      <c r="AK38" s="38"/>
      <c r="AL38" s="36"/>
      <c r="AM38" s="37"/>
      <c r="AN38" s="72"/>
      <c r="AO38" s="38"/>
      <c r="AP38" s="36"/>
      <c r="AQ38" s="37"/>
      <c r="AR38" s="72"/>
      <c r="AS38" s="38"/>
    </row>
    <row r="39" spans="1:45" ht="12.75">
      <c r="A39" s="18" t="s">
        <v>20</v>
      </c>
      <c r="B39" s="36">
        <f>B15</f>
        <v>1216.867469879518</v>
      </c>
      <c r="C39" s="37"/>
      <c r="D39" s="79">
        <f>D15</f>
        <v>1168.6746987951806</v>
      </c>
      <c r="E39" s="80"/>
      <c r="F39" s="36">
        <f>F15</f>
        <v>1168.6746987951806</v>
      </c>
      <c r="G39" s="37"/>
      <c r="H39" s="79">
        <f>H15</f>
        <v>1120.4819277108434</v>
      </c>
      <c r="I39" s="80"/>
      <c r="J39" s="36">
        <f>J15</f>
        <v>2550</v>
      </c>
      <c r="K39" s="37"/>
      <c r="L39" s="79">
        <f>L15</f>
        <v>1168.6746987951806</v>
      </c>
      <c r="M39" s="80"/>
      <c r="N39" s="36">
        <f>N15</f>
        <v>1168.6746987951806</v>
      </c>
      <c r="O39" s="37"/>
      <c r="P39" s="79">
        <f>P15</f>
        <v>1168.6746987951806</v>
      </c>
      <c r="Q39" s="80"/>
      <c r="R39" s="36">
        <f>R15</f>
        <v>1144.578313253012</v>
      </c>
      <c r="S39" s="37"/>
      <c r="T39" s="79">
        <f>T15</f>
        <v>1168.6746987951806</v>
      </c>
      <c r="U39" s="80"/>
      <c r="V39" s="36">
        <f>V15</f>
        <v>1168.6746987951806</v>
      </c>
      <c r="W39" s="37"/>
      <c r="X39" s="87">
        <f>X15</f>
        <v>1168.6746987951806</v>
      </c>
      <c r="Y39" s="88"/>
      <c r="Z39" s="36"/>
      <c r="AA39" s="37"/>
      <c r="AB39" s="79"/>
      <c r="AC39" s="80"/>
      <c r="AD39" s="36">
        <f>AD15</f>
        <v>1148.9156626506024</v>
      </c>
      <c r="AE39" s="37"/>
      <c r="AF39" s="72">
        <f>AF15</f>
        <v>1114.698795180723</v>
      </c>
      <c r="AG39" s="38"/>
      <c r="AH39" s="36">
        <f>AH15</f>
        <v>1114.698795180723</v>
      </c>
      <c r="AI39" s="37"/>
      <c r="AJ39" s="72">
        <f>AJ15</f>
        <v>1114.698795180723</v>
      </c>
      <c r="AK39" s="38"/>
      <c r="AL39" s="36">
        <f>AL15</f>
        <v>1114.698795180723</v>
      </c>
      <c r="AM39" s="37"/>
      <c r="AN39" s="72">
        <f>AN15</f>
        <v>1162.8915662650602</v>
      </c>
      <c r="AO39" s="38"/>
      <c r="AP39" s="36">
        <f>AP15</f>
        <v>1216.867469879518</v>
      </c>
      <c r="AQ39" s="37"/>
      <c r="AR39" s="72">
        <f>AR15</f>
        <v>1162.8915662650602</v>
      </c>
      <c r="AS39" s="38"/>
    </row>
    <row r="40" spans="1:45" ht="12.75">
      <c r="A40" s="15" t="s">
        <v>3</v>
      </c>
      <c r="B40" s="36"/>
      <c r="C40" s="37"/>
      <c r="D40" s="79"/>
      <c r="E40" s="80"/>
      <c r="F40" s="36"/>
      <c r="G40" s="37"/>
      <c r="H40" s="79"/>
      <c r="I40" s="80"/>
      <c r="J40" s="36"/>
      <c r="K40" s="37"/>
      <c r="L40" s="79"/>
      <c r="M40" s="80"/>
      <c r="N40" s="36"/>
      <c r="O40" s="37"/>
      <c r="P40" s="79"/>
      <c r="Q40" s="80"/>
      <c r="R40" s="36"/>
      <c r="S40" s="37"/>
      <c r="T40" s="79"/>
      <c r="U40" s="80"/>
      <c r="V40" s="36"/>
      <c r="W40" s="37"/>
      <c r="X40" s="87"/>
      <c r="Y40" s="88"/>
      <c r="Z40" s="36"/>
      <c r="AA40" s="37"/>
      <c r="AB40" s="79"/>
      <c r="AC40" s="80"/>
      <c r="AD40" s="36"/>
      <c r="AE40" s="37"/>
      <c r="AF40" s="72"/>
      <c r="AG40" s="38"/>
      <c r="AH40" s="36"/>
      <c r="AI40" s="37"/>
      <c r="AJ40" s="72"/>
      <c r="AK40" s="38"/>
      <c r="AL40" s="36"/>
      <c r="AM40" s="37"/>
      <c r="AN40" s="72"/>
      <c r="AO40" s="38"/>
      <c r="AP40" s="36"/>
      <c r="AQ40" s="37"/>
      <c r="AR40" s="72"/>
      <c r="AS40" s="38"/>
    </row>
    <row r="41" spans="1:45" ht="12.75">
      <c r="A41" s="20" t="s">
        <v>53</v>
      </c>
      <c r="B41" s="36">
        <f aca="true" t="shared" si="5" ref="B41:H41">B39*0.44</f>
        <v>535.4216867469879</v>
      </c>
      <c r="C41" s="37"/>
      <c r="D41" s="79">
        <f t="shared" si="5"/>
        <v>514.2168674698795</v>
      </c>
      <c r="E41" s="80"/>
      <c r="F41" s="36">
        <f t="shared" si="5"/>
        <v>514.2168674698795</v>
      </c>
      <c r="G41" s="37"/>
      <c r="H41" s="79">
        <f t="shared" si="5"/>
        <v>493.0120481927711</v>
      </c>
      <c r="I41" s="80"/>
      <c r="J41" s="36">
        <f>J39/4</f>
        <v>637.5</v>
      </c>
      <c r="K41" s="37"/>
      <c r="L41" s="79"/>
      <c r="M41" s="80"/>
      <c r="N41" s="36">
        <f>(N39*0.44)/2</f>
        <v>257.10843373493975</v>
      </c>
      <c r="O41" s="37"/>
      <c r="P41" s="79"/>
      <c r="Q41" s="80"/>
      <c r="R41" s="36">
        <f>(R39*0.44)*0.25</f>
        <v>125.90361445783132</v>
      </c>
      <c r="S41" s="37"/>
      <c r="T41" s="79">
        <f>(T39*0.44)*0.25</f>
        <v>128.55421686746988</v>
      </c>
      <c r="U41" s="80"/>
      <c r="V41" s="36"/>
      <c r="W41" s="37"/>
      <c r="X41" s="87">
        <f>(X39*0.44)*0.25</f>
        <v>128.55421686746988</v>
      </c>
      <c r="Y41" s="88"/>
      <c r="Z41" s="36"/>
      <c r="AA41" s="37"/>
      <c r="AB41" s="79"/>
      <c r="AC41" s="80"/>
      <c r="AD41" s="36">
        <f>AD39*0.44</f>
        <v>505.52289156626506</v>
      </c>
      <c r="AE41" s="37"/>
      <c r="AF41" s="72">
        <f>AF39*0.44</f>
        <v>490.4674698795181</v>
      </c>
      <c r="AG41" s="38"/>
      <c r="AH41" s="36">
        <f>(AH39-AH49)*0.44</f>
        <v>446.4674698795181</v>
      </c>
      <c r="AI41" s="37"/>
      <c r="AJ41" s="72">
        <f>(AJ39-100)*0.44</f>
        <v>446.4674698795181</v>
      </c>
      <c r="AK41" s="38"/>
      <c r="AL41" s="36">
        <f>(AL39-(AL49+AL50))*0.44</f>
        <v>358.4674698795181</v>
      </c>
      <c r="AM41" s="37"/>
      <c r="AN41" s="72">
        <f>(AN39-(AN49+AN50))*0.44</f>
        <v>467.6722891566265</v>
      </c>
      <c r="AO41" s="38"/>
      <c r="AP41" s="36">
        <f>(AP39-AP49)*0.44</f>
        <v>491.4216867469879</v>
      </c>
      <c r="AQ41" s="37"/>
      <c r="AR41" s="72">
        <f>(AR39-AR51)*0.44</f>
        <v>0</v>
      </c>
      <c r="AS41" s="38"/>
    </row>
    <row r="42" spans="1:45" ht="12.75">
      <c r="A42" s="21" t="s">
        <v>52</v>
      </c>
      <c r="B42" s="36">
        <f aca="true" t="shared" si="6" ref="B42:H42">B39*0.56</f>
        <v>681.4457831325301</v>
      </c>
      <c r="C42" s="37"/>
      <c r="D42" s="79">
        <f t="shared" si="6"/>
        <v>654.4578313253012</v>
      </c>
      <c r="E42" s="80"/>
      <c r="F42" s="36">
        <f t="shared" si="6"/>
        <v>654.4578313253012</v>
      </c>
      <c r="G42" s="37"/>
      <c r="H42" s="79">
        <f t="shared" si="6"/>
        <v>627.4698795180724</v>
      </c>
      <c r="I42" s="80"/>
      <c r="J42" s="36">
        <f>J39/2</f>
        <v>1275</v>
      </c>
      <c r="K42" s="37"/>
      <c r="L42" s="79"/>
      <c r="M42" s="80"/>
      <c r="N42" s="36">
        <f>(N39*0.56)/2</f>
        <v>327.2289156626506</v>
      </c>
      <c r="O42" s="37"/>
      <c r="P42" s="79"/>
      <c r="Q42" s="80"/>
      <c r="R42" s="36">
        <f>(R39*0.56)*0.25</f>
        <v>160.2409638554217</v>
      </c>
      <c r="S42" s="37"/>
      <c r="T42" s="79">
        <f>(T39*0.56)*0.25</f>
        <v>163.6144578313253</v>
      </c>
      <c r="U42" s="80"/>
      <c r="V42" s="36"/>
      <c r="W42" s="37"/>
      <c r="X42" s="87">
        <f>(X39*0.56)*0.25</f>
        <v>163.6144578313253</v>
      </c>
      <c r="Y42" s="88"/>
      <c r="Z42" s="36">
        <f>A3</f>
        <v>2550</v>
      </c>
      <c r="AA42" s="37"/>
      <c r="AB42" s="79"/>
      <c r="AC42" s="80"/>
      <c r="AD42" s="36">
        <f>AD39*0.56</f>
        <v>643.3927710843374</v>
      </c>
      <c r="AE42" s="37"/>
      <c r="AF42" s="72">
        <f>AF39*0.56</f>
        <v>624.231325301205</v>
      </c>
      <c r="AG42" s="38"/>
      <c r="AH42" s="36">
        <f>(AH39-AH49)*0.56</f>
        <v>568.231325301205</v>
      </c>
      <c r="AI42" s="37"/>
      <c r="AJ42" s="72">
        <f>(AJ39-100)*0.56</f>
        <v>568.231325301205</v>
      </c>
      <c r="AK42" s="38"/>
      <c r="AL42" s="36">
        <f>(AL39-(AL49+AL50))*0.56</f>
        <v>456.2313253012049</v>
      </c>
      <c r="AM42" s="37"/>
      <c r="AN42" s="72">
        <f>(AN39-(AN49+AN50))*0.56</f>
        <v>595.2192771084337</v>
      </c>
      <c r="AO42" s="38"/>
      <c r="AP42" s="36">
        <f>(AP39-AP49)*0.56</f>
        <v>625.4457831325301</v>
      </c>
      <c r="AQ42" s="37"/>
      <c r="AR42" s="72">
        <f>(AR39-AR51)*0.56</f>
        <v>0</v>
      </c>
      <c r="AS42" s="38"/>
    </row>
    <row r="43" spans="1:45" ht="12.75">
      <c r="A43" s="20" t="s">
        <v>1</v>
      </c>
      <c r="B43" s="36"/>
      <c r="C43" s="37"/>
      <c r="D43" s="79"/>
      <c r="E43" s="80"/>
      <c r="F43" s="36"/>
      <c r="G43" s="37"/>
      <c r="H43" s="79"/>
      <c r="I43" s="80"/>
      <c r="J43" s="36">
        <f>J39/4</f>
        <v>637.5</v>
      </c>
      <c r="K43" s="37"/>
      <c r="L43" s="79"/>
      <c r="M43" s="80"/>
      <c r="N43" s="36"/>
      <c r="O43" s="37"/>
      <c r="P43" s="79"/>
      <c r="Q43" s="80"/>
      <c r="R43" s="36"/>
      <c r="S43" s="37"/>
      <c r="T43" s="79"/>
      <c r="U43" s="80"/>
      <c r="V43" s="36"/>
      <c r="W43" s="37"/>
      <c r="X43" s="87"/>
      <c r="Y43" s="88"/>
      <c r="Z43" s="36"/>
      <c r="AA43" s="37"/>
      <c r="AB43" s="79"/>
      <c r="AC43" s="80"/>
      <c r="AD43" s="36"/>
      <c r="AE43" s="37"/>
      <c r="AF43" s="72"/>
      <c r="AG43" s="38"/>
      <c r="AH43" s="36"/>
      <c r="AI43" s="37"/>
      <c r="AJ43" s="72"/>
      <c r="AK43" s="38"/>
      <c r="AL43" s="36"/>
      <c r="AM43" s="37"/>
      <c r="AN43" s="72"/>
      <c r="AO43" s="38"/>
      <c r="AP43" s="36"/>
      <c r="AQ43" s="37"/>
      <c r="AR43" s="72"/>
      <c r="AS43" s="38"/>
    </row>
    <row r="44" spans="1:45" ht="12.75">
      <c r="A44" s="20" t="s">
        <v>2</v>
      </c>
      <c r="B44" s="36"/>
      <c r="C44" s="37"/>
      <c r="D44" s="79"/>
      <c r="E44" s="80"/>
      <c r="F44" s="36"/>
      <c r="G44" s="37"/>
      <c r="H44" s="79"/>
      <c r="I44" s="80"/>
      <c r="J44" s="36"/>
      <c r="K44" s="37"/>
      <c r="L44" s="79">
        <f>A3</f>
        <v>2550</v>
      </c>
      <c r="M44" s="80"/>
      <c r="N44" s="36"/>
      <c r="O44" s="37"/>
      <c r="P44" s="79"/>
      <c r="Q44" s="80"/>
      <c r="R44" s="36"/>
      <c r="S44" s="37"/>
      <c r="T44" s="79"/>
      <c r="U44" s="80"/>
      <c r="V44" s="36"/>
      <c r="W44" s="37"/>
      <c r="X44" s="87"/>
      <c r="Y44" s="88"/>
      <c r="Z44" s="36"/>
      <c r="AA44" s="37"/>
      <c r="AB44" s="79"/>
      <c r="AC44" s="80"/>
      <c r="AD44" s="36"/>
      <c r="AE44" s="37"/>
      <c r="AF44" s="72"/>
      <c r="AG44" s="38"/>
      <c r="AH44" s="36"/>
      <c r="AI44" s="37"/>
      <c r="AJ44" s="72"/>
      <c r="AK44" s="38"/>
      <c r="AL44" s="36"/>
      <c r="AM44" s="37"/>
      <c r="AN44" s="72"/>
      <c r="AO44" s="38"/>
      <c r="AP44" s="36"/>
      <c r="AQ44" s="37"/>
      <c r="AR44" s="72"/>
      <c r="AS44" s="38"/>
    </row>
    <row r="45" spans="1:45" ht="12.75">
      <c r="A45" s="20" t="s">
        <v>16</v>
      </c>
      <c r="B45" s="36"/>
      <c r="C45" s="37"/>
      <c r="D45" s="79"/>
      <c r="E45" s="80"/>
      <c r="F45" s="36"/>
      <c r="G45" s="37"/>
      <c r="H45" s="79"/>
      <c r="I45" s="80"/>
      <c r="J45" s="36"/>
      <c r="K45" s="37"/>
      <c r="L45" s="79"/>
      <c r="M45" s="80"/>
      <c r="N45" s="36">
        <f>A3/2</f>
        <v>1275</v>
      </c>
      <c r="O45" s="37"/>
      <c r="P45" s="79"/>
      <c r="Q45" s="80"/>
      <c r="R45" s="36"/>
      <c r="S45" s="37"/>
      <c r="T45" s="79"/>
      <c r="U45" s="80"/>
      <c r="V45" s="36"/>
      <c r="W45" s="37"/>
      <c r="X45" s="87"/>
      <c r="Y45" s="88"/>
      <c r="Z45" s="36"/>
      <c r="AA45" s="37"/>
      <c r="AB45" s="79"/>
      <c r="AC45" s="80"/>
      <c r="AD45" s="36"/>
      <c r="AE45" s="37"/>
      <c r="AF45" s="72"/>
      <c r="AG45" s="38"/>
      <c r="AH45" s="36"/>
      <c r="AI45" s="37"/>
      <c r="AJ45" s="72"/>
      <c r="AK45" s="38"/>
      <c r="AL45" s="36"/>
      <c r="AM45" s="37"/>
      <c r="AN45" s="72"/>
      <c r="AO45" s="38"/>
      <c r="AP45" s="36"/>
      <c r="AQ45" s="37"/>
      <c r="AR45" s="72"/>
      <c r="AS45" s="38"/>
    </row>
    <row r="46" spans="1:45" ht="12.75">
      <c r="A46" s="16" t="s">
        <v>17</v>
      </c>
      <c r="B46" s="36"/>
      <c r="C46" s="37"/>
      <c r="D46" s="79"/>
      <c r="E46" s="80"/>
      <c r="F46" s="36"/>
      <c r="G46" s="37"/>
      <c r="H46" s="79"/>
      <c r="I46" s="80"/>
      <c r="J46" s="36"/>
      <c r="K46" s="37"/>
      <c r="L46" s="79"/>
      <c r="M46" s="80"/>
      <c r="N46" s="36"/>
      <c r="O46" s="37"/>
      <c r="P46" s="79">
        <f>A3</f>
        <v>2550</v>
      </c>
      <c r="Q46" s="80"/>
      <c r="R46" s="36">
        <f>R39*0.75</f>
        <v>858.433734939759</v>
      </c>
      <c r="S46" s="37"/>
      <c r="T46" s="79">
        <f>T39*0.75</f>
        <v>876.5060240963854</v>
      </c>
      <c r="U46" s="80"/>
      <c r="V46" s="36"/>
      <c r="W46" s="37"/>
      <c r="X46" s="87"/>
      <c r="Y46" s="88"/>
      <c r="Z46" s="36"/>
      <c r="AA46" s="37"/>
      <c r="AB46" s="79"/>
      <c r="AC46" s="80"/>
      <c r="AD46" s="36"/>
      <c r="AE46" s="37"/>
      <c r="AF46" s="72"/>
      <c r="AG46" s="38"/>
      <c r="AH46" s="36"/>
      <c r="AI46" s="37"/>
      <c r="AJ46" s="72"/>
      <c r="AK46" s="38"/>
      <c r="AL46" s="36"/>
      <c r="AM46" s="37"/>
      <c r="AN46" s="72"/>
      <c r="AO46" s="38"/>
      <c r="AP46" s="36"/>
      <c r="AQ46" s="37"/>
      <c r="AR46" s="72"/>
      <c r="AS46" s="38"/>
    </row>
    <row r="47" spans="1:45" ht="12.75">
      <c r="A47" s="16" t="s">
        <v>4</v>
      </c>
      <c r="B47" s="36"/>
      <c r="C47" s="37"/>
      <c r="D47" s="79"/>
      <c r="E47" s="80"/>
      <c r="F47" s="36"/>
      <c r="G47" s="37"/>
      <c r="H47" s="79"/>
      <c r="I47" s="80"/>
      <c r="J47" s="36"/>
      <c r="K47" s="37"/>
      <c r="L47" s="79"/>
      <c r="M47" s="80"/>
      <c r="N47" s="36"/>
      <c r="O47" s="37"/>
      <c r="P47" s="79"/>
      <c r="Q47" s="80"/>
      <c r="R47" s="36"/>
      <c r="S47" s="37"/>
      <c r="T47" s="79"/>
      <c r="U47" s="80"/>
      <c r="V47" s="36">
        <f>A3</f>
        <v>2550</v>
      </c>
      <c r="W47" s="37"/>
      <c r="X47" s="87"/>
      <c r="Y47" s="88"/>
      <c r="Z47" s="36"/>
      <c r="AA47" s="37"/>
      <c r="AB47" s="79"/>
      <c r="AC47" s="80"/>
      <c r="AD47" s="36"/>
      <c r="AE47" s="37"/>
      <c r="AF47" s="72"/>
      <c r="AG47" s="38"/>
      <c r="AH47" s="36"/>
      <c r="AI47" s="37"/>
      <c r="AJ47" s="72"/>
      <c r="AK47" s="38"/>
      <c r="AL47" s="36"/>
      <c r="AM47" s="37"/>
      <c r="AN47" s="72"/>
      <c r="AO47" s="38"/>
      <c r="AP47" s="36"/>
      <c r="AQ47" s="37"/>
      <c r="AR47" s="72"/>
      <c r="AS47" s="38"/>
    </row>
    <row r="48" spans="1:45" ht="12.75">
      <c r="A48" s="16" t="s">
        <v>5</v>
      </c>
      <c r="B48" s="36"/>
      <c r="C48" s="37"/>
      <c r="D48" s="79"/>
      <c r="E48" s="80"/>
      <c r="F48" s="36"/>
      <c r="G48" s="37"/>
      <c r="H48" s="79"/>
      <c r="I48" s="80"/>
      <c r="J48" s="36"/>
      <c r="K48" s="37"/>
      <c r="L48" s="79"/>
      <c r="M48" s="80"/>
      <c r="N48" s="36"/>
      <c r="O48" s="37"/>
      <c r="P48" s="79"/>
      <c r="Q48" s="80"/>
      <c r="R48" s="36"/>
      <c r="S48" s="37"/>
      <c r="T48" s="79"/>
      <c r="U48" s="80"/>
      <c r="V48" s="36"/>
      <c r="W48" s="37"/>
      <c r="X48" s="87">
        <f>A3*0.75</f>
        <v>1912.5</v>
      </c>
      <c r="Y48" s="88"/>
      <c r="Z48" s="36"/>
      <c r="AA48" s="37"/>
      <c r="AB48" s="79"/>
      <c r="AC48" s="80"/>
      <c r="AD48" s="36"/>
      <c r="AE48" s="37"/>
      <c r="AF48" s="72"/>
      <c r="AG48" s="38"/>
      <c r="AH48" s="36"/>
      <c r="AI48" s="37"/>
      <c r="AJ48" s="72"/>
      <c r="AK48" s="38"/>
      <c r="AL48" s="36"/>
      <c r="AM48" s="37"/>
      <c r="AN48" s="72"/>
      <c r="AO48" s="38"/>
      <c r="AP48" s="36"/>
      <c r="AQ48" s="37"/>
      <c r="AR48" s="72"/>
      <c r="AS48" s="38"/>
    </row>
    <row r="49" spans="1:45" ht="12.75">
      <c r="A49" s="16" t="s">
        <v>67</v>
      </c>
      <c r="B49" s="36"/>
      <c r="C49" s="37"/>
      <c r="D49" s="79"/>
      <c r="E49" s="80"/>
      <c r="F49" s="36"/>
      <c r="G49" s="37"/>
      <c r="H49" s="79"/>
      <c r="I49" s="80"/>
      <c r="J49" s="36"/>
      <c r="K49" s="37"/>
      <c r="L49" s="79"/>
      <c r="M49" s="80"/>
      <c r="N49" s="36"/>
      <c r="O49" s="37"/>
      <c r="P49" s="79"/>
      <c r="Q49" s="80"/>
      <c r="R49" s="36"/>
      <c r="S49" s="37"/>
      <c r="T49" s="79"/>
      <c r="U49" s="80"/>
      <c r="V49" s="36"/>
      <c r="W49" s="37"/>
      <c r="X49" s="87"/>
      <c r="Y49" s="88"/>
      <c r="Z49" s="36"/>
      <c r="AA49" s="37"/>
      <c r="AB49" s="79"/>
      <c r="AC49" s="80"/>
      <c r="AD49" s="36"/>
      <c r="AE49" s="37"/>
      <c r="AF49" s="72"/>
      <c r="AG49" s="38"/>
      <c r="AH49" s="73">
        <v>100</v>
      </c>
      <c r="AI49" s="74"/>
      <c r="AJ49" s="72">
        <v>100</v>
      </c>
      <c r="AK49" s="38"/>
      <c r="AL49" s="36">
        <v>100</v>
      </c>
      <c r="AM49" s="37"/>
      <c r="AN49" s="72">
        <v>100</v>
      </c>
      <c r="AO49" s="38"/>
      <c r="AP49" s="36">
        <v>100</v>
      </c>
      <c r="AQ49" s="37"/>
      <c r="AR49" s="72"/>
      <c r="AS49" s="38"/>
    </row>
    <row r="50" spans="1:45" ht="12.75">
      <c r="A50" s="16" t="s">
        <v>57</v>
      </c>
      <c r="B50" s="75"/>
      <c r="C50" s="76"/>
      <c r="D50" s="81"/>
      <c r="E50" s="82"/>
      <c r="F50" s="75"/>
      <c r="G50" s="76"/>
      <c r="H50" s="81"/>
      <c r="I50" s="82"/>
      <c r="J50" s="75"/>
      <c r="K50" s="76"/>
      <c r="L50" s="81"/>
      <c r="M50" s="82"/>
      <c r="N50" s="75"/>
      <c r="O50" s="76"/>
      <c r="P50" s="81"/>
      <c r="Q50" s="82"/>
      <c r="R50" s="36"/>
      <c r="S50" s="37"/>
      <c r="T50" s="81"/>
      <c r="U50" s="82"/>
      <c r="V50" s="75"/>
      <c r="W50" s="76"/>
      <c r="X50" s="91"/>
      <c r="Y50" s="92"/>
      <c r="Z50" s="75"/>
      <c r="AA50" s="76"/>
      <c r="AB50" s="81"/>
      <c r="AC50" s="82"/>
      <c r="AD50" s="75"/>
      <c r="AE50" s="76"/>
      <c r="AF50" s="39"/>
      <c r="AG50" s="40"/>
      <c r="AH50" s="75"/>
      <c r="AI50" s="76"/>
      <c r="AJ50" s="39"/>
      <c r="AK50" s="40"/>
      <c r="AL50" s="36">
        <v>200</v>
      </c>
      <c r="AM50" s="37"/>
      <c r="AN50" s="72">
        <v>0</v>
      </c>
      <c r="AO50" s="38"/>
      <c r="AP50" s="75"/>
      <c r="AQ50" s="76"/>
      <c r="AR50" s="39"/>
      <c r="AS50" s="40"/>
    </row>
    <row r="51" spans="1:45" ht="12.75">
      <c r="A51" s="23" t="s">
        <v>68</v>
      </c>
      <c r="B51" s="75"/>
      <c r="C51" s="76"/>
      <c r="D51" s="81"/>
      <c r="E51" s="82"/>
      <c r="F51" s="75"/>
      <c r="G51" s="76"/>
      <c r="H51" s="81"/>
      <c r="I51" s="82"/>
      <c r="J51" s="75"/>
      <c r="K51" s="76"/>
      <c r="L51" s="81"/>
      <c r="M51" s="82"/>
      <c r="N51" s="75"/>
      <c r="O51" s="76"/>
      <c r="P51" s="81"/>
      <c r="Q51" s="82"/>
      <c r="R51" s="75"/>
      <c r="S51" s="76"/>
      <c r="T51" s="81"/>
      <c r="U51" s="82"/>
      <c r="V51" s="75"/>
      <c r="W51" s="76"/>
      <c r="X51" s="91"/>
      <c r="Y51" s="92"/>
      <c r="Z51" s="75"/>
      <c r="AA51" s="76"/>
      <c r="AB51" s="81"/>
      <c r="AC51" s="82"/>
      <c r="AD51" s="75"/>
      <c r="AE51" s="76"/>
      <c r="AF51" s="72"/>
      <c r="AG51" s="38"/>
      <c r="AH51" s="75"/>
      <c r="AI51" s="76"/>
      <c r="AJ51" s="39"/>
      <c r="AK51" s="40"/>
      <c r="AL51" s="75"/>
      <c r="AM51" s="76"/>
      <c r="AN51" s="39"/>
      <c r="AO51" s="40"/>
      <c r="AP51" s="75"/>
      <c r="AQ51" s="76"/>
      <c r="AR51" s="72">
        <f>AR39</f>
        <v>1162.8915662650602</v>
      </c>
      <c r="AS51" s="38"/>
    </row>
    <row r="52" spans="1:45" ht="12.75">
      <c r="A52" s="23"/>
      <c r="B52" s="75"/>
      <c r="C52" s="76"/>
      <c r="D52" s="81"/>
      <c r="E52" s="82"/>
      <c r="F52" s="75"/>
      <c r="G52" s="76"/>
      <c r="H52" s="81"/>
      <c r="I52" s="82"/>
      <c r="J52" s="75"/>
      <c r="K52" s="76"/>
      <c r="L52" s="81"/>
      <c r="M52" s="82"/>
      <c r="N52" s="75"/>
      <c r="O52" s="76"/>
      <c r="P52" s="81"/>
      <c r="Q52" s="82"/>
      <c r="R52" s="75"/>
      <c r="S52" s="76"/>
      <c r="T52" s="81"/>
      <c r="U52" s="82"/>
      <c r="V52" s="75"/>
      <c r="W52" s="76"/>
      <c r="X52" s="91"/>
      <c r="Y52" s="92"/>
      <c r="Z52" s="75"/>
      <c r="AA52" s="76"/>
      <c r="AB52" s="81"/>
      <c r="AC52" s="82"/>
      <c r="AD52" s="75"/>
      <c r="AE52" s="76"/>
      <c r="AF52" s="39"/>
      <c r="AG52" s="40"/>
      <c r="AH52" s="75"/>
      <c r="AI52" s="76"/>
      <c r="AJ52" s="39"/>
      <c r="AK52" s="40"/>
      <c r="AL52" s="75"/>
      <c r="AM52" s="76"/>
      <c r="AN52" s="39"/>
      <c r="AO52" s="40"/>
      <c r="AP52" s="75"/>
      <c r="AQ52" s="76"/>
      <c r="AR52" s="39"/>
      <c r="AS52" s="40"/>
    </row>
    <row r="54" spans="36:41" ht="12.75">
      <c r="AJ54" s="25"/>
      <c r="AK54" s="25"/>
      <c r="AL54" s="25"/>
      <c r="AM54" s="25"/>
      <c r="AN54" s="25"/>
      <c r="AO54" s="25"/>
    </row>
  </sheetData>
  <sheetProtection sheet="1" objects="1" scenarios="1"/>
  <mergeCells count="1085">
    <mergeCell ref="AR13:AS13"/>
    <mergeCell ref="AR14:AS14"/>
    <mergeCell ref="AR15:AS15"/>
    <mergeCell ref="AR16:AS16"/>
    <mergeCell ref="AR9:AS9"/>
    <mergeCell ref="AR10:AS10"/>
    <mergeCell ref="AR11:AS11"/>
    <mergeCell ref="AR12:AS12"/>
    <mergeCell ref="AP16:AQ16"/>
    <mergeCell ref="AR1:AS1"/>
    <mergeCell ref="AR2:AS2"/>
    <mergeCell ref="AR3:AS3"/>
    <mergeCell ref="AR4:AS4"/>
    <mergeCell ref="AR5:AS5"/>
    <mergeCell ref="AR6:AS6"/>
    <mergeCell ref="AR7:AS7"/>
    <mergeCell ref="AR8:AS8"/>
    <mergeCell ref="AP12:AQ12"/>
    <mergeCell ref="AP14:AQ14"/>
    <mergeCell ref="AP15:AQ15"/>
    <mergeCell ref="AP8:AQ8"/>
    <mergeCell ref="AP9:AQ9"/>
    <mergeCell ref="AP10:AQ10"/>
    <mergeCell ref="AP11:AQ11"/>
    <mergeCell ref="AP1:AQ1"/>
    <mergeCell ref="AP2:AQ2"/>
    <mergeCell ref="AP3:AQ3"/>
    <mergeCell ref="AN13:AO13"/>
    <mergeCell ref="AP4:AQ4"/>
    <mergeCell ref="AP5:AQ5"/>
    <mergeCell ref="AP6:AQ6"/>
    <mergeCell ref="AP7:AQ7"/>
    <mergeCell ref="AP13:AQ13"/>
    <mergeCell ref="AN14:AO14"/>
    <mergeCell ref="AN15:AO15"/>
    <mergeCell ref="AN16:AO16"/>
    <mergeCell ref="AN9:AO9"/>
    <mergeCell ref="AN10:AO10"/>
    <mergeCell ref="AN11:AO11"/>
    <mergeCell ref="AN12:AO12"/>
    <mergeCell ref="AL16:AM16"/>
    <mergeCell ref="AN1:AO1"/>
    <mergeCell ref="AN2:AO2"/>
    <mergeCell ref="AN3:AO3"/>
    <mergeCell ref="AN4:AO4"/>
    <mergeCell ref="AN5:AO5"/>
    <mergeCell ref="AN6:AO6"/>
    <mergeCell ref="AN7:AO7"/>
    <mergeCell ref="AN8:AO8"/>
    <mergeCell ref="AL12:AM12"/>
    <mergeCell ref="AL14:AM14"/>
    <mergeCell ref="AL15:AM15"/>
    <mergeCell ref="AL8:AM8"/>
    <mergeCell ref="AL9:AM9"/>
    <mergeCell ref="AL10:AM10"/>
    <mergeCell ref="AL11:AM11"/>
    <mergeCell ref="AL1:AM1"/>
    <mergeCell ref="AL2:AM2"/>
    <mergeCell ref="AL3:AM3"/>
    <mergeCell ref="AJ13:AK13"/>
    <mergeCell ref="AL4:AM4"/>
    <mergeCell ref="AL5:AM5"/>
    <mergeCell ref="AL6:AM6"/>
    <mergeCell ref="AL7:AM7"/>
    <mergeCell ref="AL13:AM13"/>
    <mergeCell ref="AJ14:AK14"/>
    <mergeCell ref="AJ15:AK15"/>
    <mergeCell ref="AJ16:AK16"/>
    <mergeCell ref="AJ9:AK9"/>
    <mergeCell ref="AJ10:AK10"/>
    <mergeCell ref="AJ11:AK11"/>
    <mergeCell ref="AJ12:AK12"/>
    <mergeCell ref="AH16:AI16"/>
    <mergeCell ref="AJ1:AK1"/>
    <mergeCell ref="AJ2:AK2"/>
    <mergeCell ref="AJ3:AK3"/>
    <mergeCell ref="AJ4:AK4"/>
    <mergeCell ref="AJ5:AK5"/>
    <mergeCell ref="AJ6:AK6"/>
    <mergeCell ref="AJ7:AK7"/>
    <mergeCell ref="AJ8:AK8"/>
    <mergeCell ref="AH12:AI12"/>
    <mergeCell ref="AH14:AI14"/>
    <mergeCell ref="AH15:AI15"/>
    <mergeCell ref="AH8:AI8"/>
    <mergeCell ref="AH9:AI9"/>
    <mergeCell ref="AH10:AI10"/>
    <mergeCell ref="AH11:AI11"/>
    <mergeCell ref="AH1:AI1"/>
    <mergeCell ref="AH2:AI2"/>
    <mergeCell ref="AH3:AI3"/>
    <mergeCell ref="AF13:AG13"/>
    <mergeCell ref="AH4:AI4"/>
    <mergeCell ref="AH5:AI5"/>
    <mergeCell ref="AH6:AI6"/>
    <mergeCell ref="AH7:AI7"/>
    <mergeCell ref="AH13:AI13"/>
    <mergeCell ref="AF14:AG14"/>
    <mergeCell ref="AF15:AG15"/>
    <mergeCell ref="AF16:AG16"/>
    <mergeCell ref="AF9:AG9"/>
    <mergeCell ref="AF10:AG10"/>
    <mergeCell ref="AF11:AG11"/>
    <mergeCell ref="AF12:AG12"/>
    <mergeCell ref="AD16:AE16"/>
    <mergeCell ref="AF1:AG1"/>
    <mergeCell ref="AF2:AG2"/>
    <mergeCell ref="AF3:AG3"/>
    <mergeCell ref="AF4:AG4"/>
    <mergeCell ref="AF5:AG5"/>
    <mergeCell ref="AF6:AG6"/>
    <mergeCell ref="AF7:AG7"/>
    <mergeCell ref="AF8:AG8"/>
    <mergeCell ref="AD12:AE12"/>
    <mergeCell ref="AD14:AE14"/>
    <mergeCell ref="AD15:AE15"/>
    <mergeCell ref="AD8:AE8"/>
    <mergeCell ref="AD9:AE9"/>
    <mergeCell ref="AD10:AE10"/>
    <mergeCell ref="AD11:AE11"/>
    <mergeCell ref="AD1:AE1"/>
    <mergeCell ref="AD2:AE2"/>
    <mergeCell ref="AD3:AE3"/>
    <mergeCell ref="AB13:AC13"/>
    <mergeCell ref="AD4:AE4"/>
    <mergeCell ref="AD5:AE5"/>
    <mergeCell ref="AD6:AE6"/>
    <mergeCell ref="AD7:AE7"/>
    <mergeCell ref="AD13:AE13"/>
    <mergeCell ref="AB14:AC14"/>
    <mergeCell ref="AB15:AC15"/>
    <mergeCell ref="AB16:AC16"/>
    <mergeCell ref="AB9:AC9"/>
    <mergeCell ref="AB10:AC10"/>
    <mergeCell ref="AB11:AC11"/>
    <mergeCell ref="AB12:AC12"/>
    <mergeCell ref="Z16:AA16"/>
    <mergeCell ref="AB1:AC1"/>
    <mergeCell ref="AB2:AC2"/>
    <mergeCell ref="AB3:AC3"/>
    <mergeCell ref="AB4:AC4"/>
    <mergeCell ref="AB5:AC5"/>
    <mergeCell ref="AB6:AC6"/>
    <mergeCell ref="AB7:AC7"/>
    <mergeCell ref="AB8:AC8"/>
    <mergeCell ref="Z12:AA12"/>
    <mergeCell ref="Z14:AA14"/>
    <mergeCell ref="Z15:AA15"/>
    <mergeCell ref="Z8:AA8"/>
    <mergeCell ref="Z9:AA9"/>
    <mergeCell ref="Z10:AA10"/>
    <mergeCell ref="Z11:AA11"/>
    <mergeCell ref="Z1:AA1"/>
    <mergeCell ref="Z2:AA2"/>
    <mergeCell ref="Z3:AA3"/>
    <mergeCell ref="X13:Y13"/>
    <mergeCell ref="Z4:AA4"/>
    <mergeCell ref="Z5:AA5"/>
    <mergeCell ref="Z6:AA6"/>
    <mergeCell ref="Z7:AA7"/>
    <mergeCell ref="Z13:AA13"/>
    <mergeCell ref="X14:Y14"/>
    <mergeCell ref="X15:Y15"/>
    <mergeCell ref="X16:Y16"/>
    <mergeCell ref="X9:Y9"/>
    <mergeCell ref="X10:Y10"/>
    <mergeCell ref="X11:Y11"/>
    <mergeCell ref="X12:Y12"/>
    <mergeCell ref="V16:W16"/>
    <mergeCell ref="X1:Y1"/>
    <mergeCell ref="X2:Y2"/>
    <mergeCell ref="X3:Y3"/>
    <mergeCell ref="X4:Y4"/>
    <mergeCell ref="X5:Y5"/>
    <mergeCell ref="X6:Y6"/>
    <mergeCell ref="X7:Y7"/>
    <mergeCell ref="X8:Y8"/>
    <mergeCell ref="V12:W12"/>
    <mergeCell ref="V14:W14"/>
    <mergeCell ref="V15:W15"/>
    <mergeCell ref="V8:W8"/>
    <mergeCell ref="V9:W9"/>
    <mergeCell ref="V10:W10"/>
    <mergeCell ref="V11:W11"/>
    <mergeCell ref="V1:W1"/>
    <mergeCell ref="V2:W2"/>
    <mergeCell ref="V3:W3"/>
    <mergeCell ref="T13:U13"/>
    <mergeCell ref="V4:W4"/>
    <mergeCell ref="V5:W5"/>
    <mergeCell ref="V6:W6"/>
    <mergeCell ref="V7:W7"/>
    <mergeCell ref="V13:W13"/>
    <mergeCell ref="T14:U14"/>
    <mergeCell ref="T15:U15"/>
    <mergeCell ref="T16:U16"/>
    <mergeCell ref="T9:U9"/>
    <mergeCell ref="T10:U10"/>
    <mergeCell ref="T11:U11"/>
    <mergeCell ref="T12:U12"/>
    <mergeCell ref="R16:S16"/>
    <mergeCell ref="T1:U1"/>
    <mergeCell ref="T2:U2"/>
    <mergeCell ref="T3:U3"/>
    <mergeCell ref="T4:U4"/>
    <mergeCell ref="T5:U5"/>
    <mergeCell ref="T6:U6"/>
    <mergeCell ref="T7:U7"/>
    <mergeCell ref="T8:U8"/>
    <mergeCell ref="R12:S12"/>
    <mergeCell ref="R14:S14"/>
    <mergeCell ref="R15:S15"/>
    <mergeCell ref="R8:S8"/>
    <mergeCell ref="R9:S9"/>
    <mergeCell ref="R10:S10"/>
    <mergeCell ref="R11:S11"/>
    <mergeCell ref="R1:S1"/>
    <mergeCell ref="R2:S2"/>
    <mergeCell ref="R3:S3"/>
    <mergeCell ref="P13:Q13"/>
    <mergeCell ref="R4:S4"/>
    <mergeCell ref="R5:S5"/>
    <mergeCell ref="R6:S6"/>
    <mergeCell ref="R7:S7"/>
    <mergeCell ref="R13:S13"/>
    <mergeCell ref="P14:Q14"/>
    <mergeCell ref="P15:Q15"/>
    <mergeCell ref="P16:Q16"/>
    <mergeCell ref="P9:Q9"/>
    <mergeCell ref="P10:Q10"/>
    <mergeCell ref="P11:Q11"/>
    <mergeCell ref="P12:Q12"/>
    <mergeCell ref="N16:O16"/>
    <mergeCell ref="P1:Q1"/>
    <mergeCell ref="P2:Q2"/>
    <mergeCell ref="P3:Q3"/>
    <mergeCell ref="P4:Q4"/>
    <mergeCell ref="P5:Q5"/>
    <mergeCell ref="P6:Q6"/>
    <mergeCell ref="P7:Q7"/>
    <mergeCell ref="P8:Q8"/>
    <mergeCell ref="N12:O12"/>
    <mergeCell ref="N14:O14"/>
    <mergeCell ref="N15:O15"/>
    <mergeCell ref="N8:O8"/>
    <mergeCell ref="N9:O9"/>
    <mergeCell ref="N10:O10"/>
    <mergeCell ref="N11:O11"/>
    <mergeCell ref="N1:O1"/>
    <mergeCell ref="N2:O2"/>
    <mergeCell ref="N3:O3"/>
    <mergeCell ref="L13:M13"/>
    <mergeCell ref="N4:O4"/>
    <mergeCell ref="N5:O5"/>
    <mergeCell ref="N6:O6"/>
    <mergeCell ref="N7:O7"/>
    <mergeCell ref="N13:O13"/>
    <mergeCell ref="L14:M14"/>
    <mergeCell ref="L15:M15"/>
    <mergeCell ref="L16:M16"/>
    <mergeCell ref="L9:M9"/>
    <mergeCell ref="L10:M10"/>
    <mergeCell ref="L11:M11"/>
    <mergeCell ref="L12:M12"/>
    <mergeCell ref="J16:K16"/>
    <mergeCell ref="L1:M1"/>
    <mergeCell ref="L2:M2"/>
    <mergeCell ref="L3:M3"/>
    <mergeCell ref="L4:M4"/>
    <mergeCell ref="L5:M5"/>
    <mergeCell ref="L6:M6"/>
    <mergeCell ref="L7:M7"/>
    <mergeCell ref="L8:M8"/>
    <mergeCell ref="J12:K12"/>
    <mergeCell ref="J14:K14"/>
    <mergeCell ref="J15:K15"/>
    <mergeCell ref="J8:K8"/>
    <mergeCell ref="J9:K9"/>
    <mergeCell ref="J10:K10"/>
    <mergeCell ref="J11:K11"/>
    <mergeCell ref="J1:K1"/>
    <mergeCell ref="J2:K2"/>
    <mergeCell ref="J3:K3"/>
    <mergeCell ref="H13:I13"/>
    <mergeCell ref="J4:K4"/>
    <mergeCell ref="J5:K5"/>
    <mergeCell ref="J6:K6"/>
    <mergeCell ref="J7:K7"/>
    <mergeCell ref="J13:K13"/>
    <mergeCell ref="H14:I14"/>
    <mergeCell ref="H15:I15"/>
    <mergeCell ref="H16:I16"/>
    <mergeCell ref="H9:I9"/>
    <mergeCell ref="H10:I10"/>
    <mergeCell ref="H11:I11"/>
    <mergeCell ref="H12:I12"/>
    <mergeCell ref="F16:G16"/>
    <mergeCell ref="H1:I1"/>
    <mergeCell ref="H2:I2"/>
    <mergeCell ref="H3:I3"/>
    <mergeCell ref="H4:I4"/>
    <mergeCell ref="H5:I5"/>
    <mergeCell ref="H6:I6"/>
    <mergeCell ref="H7:I7"/>
    <mergeCell ref="H8:I8"/>
    <mergeCell ref="F12:G12"/>
    <mergeCell ref="F14:G14"/>
    <mergeCell ref="F15:G15"/>
    <mergeCell ref="F8:G8"/>
    <mergeCell ref="F9:G9"/>
    <mergeCell ref="F10:G10"/>
    <mergeCell ref="F11:G11"/>
    <mergeCell ref="F1:G1"/>
    <mergeCell ref="F2:G2"/>
    <mergeCell ref="F3:G3"/>
    <mergeCell ref="D13:E13"/>
    <mergeCell ref="F4:G4"/>
    <mergeCell ref="F5:G5"/>
    <mergeCell ref="F6:G6"/>
    <mergeCell ref="F7:G7"/>
    <mergeCell ref="F13:G13"/>
    <mergeCell ref="D14:E14"/>
    <mergeCell ref="D15:E15"/>
    <mergeCell ref="D16:E16"/>
    <mergeCell ref="D9:E9"/>
    <mergeCell ref="D10:E10"/>
    <mergeCell ref="D11:E11"/>
    <mergeCell ref="D12:E12"/>
    <mergeCell ref="B16:C16"/>
    <mergeCell ref="D1:E1"/>
    <mergeCell ref="D2:E2"/>
    <mergeCell ref="D3:E3"/>
    <mergeCell ref="D4:E4"/>
    <mergeCell ref="D5:E5"/>
    <mergeCell ref="D6:E6"/>
    <mergeCell ref="D7:E7"/>
    <mergeCell ref="D8:E8"/>
    <mergeCell ref="B12:C12"/>
    <mergeCell ref="B13:C13"/>
    <mergeCell ref="B14:C14"/>
    <mergeCell ref="B15:C15"/>
    <mergeCell ref="B8:C8"/>
    <mergeCell ref="B9:C9"/>
    <mergeCell ref="B10:C10"/>
    <mergeCell ref="B11:C11"/>
    <mergeCell ref="B4:C4"/>
    <mergeCell ref="B5:C5"/>
    <mergeCell ref="B6:C6"/>
    <mergeCell ref="B7:C7"/>
    <mergeCell ref="B1:C1"/>
    <mergeCell ref="B2:C2"/>
    <mergeCell ref="B3:C3"/>
    <mergeCell ref="B49:C49"/>
    <mergeCell ref="B41:C41"/>
    <mergeCell ref="B42:C42"/>
    <mergeCell ref="B43:C43"/>
    <mergeCell ref="B44:C44"/>
    <mergeCell ref="B37:C37"/>
    <mergeCell ref="B38:C38"/>
    <mergeCell ref="B50:C50"/>
    <mergeCell ref="B51:C51"/>
    <mergeCell ref="B52:C52"/>
    <mergeCell ref="B45:C45"/>
    <mergeCell ref="B46:C46"/>
    <mergeCell ref="B47:C47"/>
    <mergeCell ref="B48:C48"/>
    <mergeCell ref="B39:C39"/>
    <mergeCell ref="B40:C40"/>
    <mergeCell ref="B33:C33"/>
    <mergeCell ref="B34:C34"/>
    <mergeCell ref="B35:C35"/>
    <mergeCell ref="B36:C36"/>
    <mergeCell ref="B29:C29"/>
    <mergeCell ref="B30:C30"/>
    <mergeCell ref="B31:C31"/>
    <mergeCell ref="B32:C32"/>
    <mergeCell ref="D50:E50"/>
    <mergeCell ref="D51:E51"/>
    <mergeCell ref="D52:E52"/>
    <mergeCell ref="B22:C22"/>
    <mergeCell ref="B23:C23"/>
    <mergeCell ref="B24:C24"/>
    <mergeCell ref="B25:C25"/>
    <mergeCell ref="B26:C26"/>
    <mergeCell ref="B27:C27"/>
    <mergeCell ref="B28:C28"/>
    <mergeCell ref="D46:E46"/>
    <mergeCell ref="D47:E47"/>
    <mergeCell ref="D48:E48"/>
    <mergeCell ref="D49:E49"/>
    <mergeCell ref="D42:E42"/>
    <mergeCell ref="D43:E43"/>
    <mergeCell ref="D44:E44"/>
    <mergeCell ref="D45:E45"/>
    <mergeCell ref="D38:E38"/>
    <mergeCell ref="D39:E39"/>
    <mergeCell ref="D40:E40"/>
    <mergeCell ref="D41:E41"/>
    <mergeCell ref="D34:E34"/>
    <mergeCell ref="D35:E35"/>
    <mergeCell ref="D36:E36"/>
    <mergeCell ref="D37:E37"/>
    <mergeCell ref="D30:E30"/>
    <mergeCell ref="D31:E31"/>
    <mergeCell ref="D32:E32"/>
    <mergeCell ref="D33:E33"/>
    <mergeCell ref="D26:E26"/>
    <mergeCell ref="D27:E27"/>
    <mergeCell ref="D28:E28"/>
    <mergeCell ref="D29:E29"/>
    <mergeCell ref="D22:E22"/>
    <mergeCell ref="D23:E23"/>
    <mergeCell ref="D24:E24"/>
    <mergeCell ref="D25:E25"/>
    <mergeCell ref="F49:G49"/>
    <mergeCell ref="F50:G50"/>
    <mergeCell ref="F51:G51"/>
    <mergeCell ref="F52:G52"/>
    <mergeCell ref="F45:G45"/>
    <mergeCell ref="F46:G46"/>
    <mergeCell ref="F47:G47"/>
    <mergeCell ref="F48:G48"/>
    <mergeCell ref="F41:G41"/>
    <mergeCell ref="F42:G42"/>
    <mergeCell ref="F43:G43"/>
    <mergeCell ref="F44:G44"/>
    <mergeCell ref="F37:G37"/>
    <mergeCell ref="F38:G38"/>
    <mergeCell ref="F39:G39"/>
    <mergeCell ref="F40:G40"/>
    <mergeCell ref="F33:G33"/>
    <mergeCell ref="F34:G34"/>
    <mergeCell ref="F35:G35"/>
    <mergeCell ref="F36:G36"/>
    <mergeCell ref="F29:G29"/>
    <mergeCell ref="F30:G30"/>
    <mergeCell ref="F31:G31"/>
    <mergeCell ref="F32:G32"/>
    <mergeCell ref="H50:I50"/>
    <mergeCell ref="H51:I51"/>
    <mergeCell ref="H52:I52"/>
    <mergeCell ref="F22:G22"/>
    <mergeCell ref="F23:G23"/>
    <mergeCell ref="F24:G24"/>
    <mergeCell ref="F25:G25"/>
    <mergeCell ref="F26:G26"/>
    <mergeCell ref="F27:G27"/>
    <mergeCell ref="F28:G28"/>
    <mergeCell ref="H46:I46"/>
    <mergeCell ref="H47:I47"/>
    <mergeCell ref="H48:I48"/>
    <mergeCell ref="H49:I49"/>
    <mergeCell ref="H42:I42"/>
    <mergeCell ref="H43:I43"/>
    <mergeCell ref="H44:I44"/>
    <mergeCell ref="H45:I45"/>
    <mergeCell ref="H38:I38"/>
    <mergeCell ref="H39:I39"/>
    <mergeCell ref="H40:I40"/>
    <mergeCell ref="H41:I41"/>
    <mergeCell ref="H34:I34"/>
    <mergeCell ref="H35:I35"/>
    <mergeCell ref="H36:I36"/>
    <mergeCell ref="H37:I37"/>
    <mergeCell ref="H30:I30"/>
    <mergeCell ref="H31:I31"/>
    <mergeCell ref="H32:I32"/>
    <mergeCell ref="H33:I33"/>
    <mergeCell ref="H26:I26"/>
    <mergeCell ref="H27:I27"/>
    <mergeCell ref="H28:I28"/>
    <mergeCell ref="H29:I29"/>
    <mergeCell ref="H22:I22"/>
    <mergeCell ref="H23:I23"/>
    <mergeCell ref="H24:I24"/>
    <mergeCell ref="H25:I25"/>
    <mergeCell ref="J49:K49"/>
    <mergeCell ref="J50:K50"/>
    <mergeCell ref="J51:K51"/>
    <mergeCell ref="J52:K52"/>
    <mergeCell ref="J45:K45"/>
    <mergeCell ref="J46:K46"/>
    <mergeCell ref="J47:K47"/>
    <mergeCell ref="J48:K48"/>
    <mergeCell ref="J41:K41"/>
    <mergeCell ref="J42:K42"/>
    <mergeCell ref="J43:K43"/>
    <mergeCell ref="J44:K44"/>
    <mergeCell ref="J37:K37"/>
    <mergeCell ref="J38:K38"/>
    <mergeCell ref="J39:K39"/>
    <mergeCell ref="J40:K40"/>
    <mergeCell ref="J33:K33"/>
    <mergeCell ref="J34:K34"/>
    <mergeCell ref="J35:K35"/>
    <mergeCell ref="J36:K36"/>
    <mergeCell ref="J29:K29"/>
    <mergeCell ref="J30:K30"/>
    <mergeCell ref="J31:K31"/>
    <mergeCell ref="J32:K32"/>
    <mergeCell ref="L50:M50"/>
    <mergeCell ref="L51:M51"/>
    <mergeCell ref="L52:M52"/>
    <mergeCell ref="J22:K22"/>
    <mergeCell ref="J23:K23"/>
    <mergeCell ref="J24:K24"/>
    <mergeCell ref="J25:K25"/>
    <mergeCell ref="J26:K26"/>
    <mergeCell ref="J27:K27"/>
    <mergeCell ref="J28:K28"/>
    <mergeCell ref="L46:M46"/>
    <mergeCell ref="L47:M47"/>
    <mergeCell ref="L48:M48"/>
    <mergeCell ref="L49:M49"/>
    <mergeCell ref="L42:M42"/>
    <mergeCell ref="L43:M43"/>
    <mergeCell ref="L44:M44"/>
    <mergeCell ref="L45:M45"/>
    <mergeCell ref="L38:M38"/>
    <mergeCell ref="L39:M39"/>
    <mergeCell ref="L40:M40"/>
    <mergeCell ref="L41:M41"/>
    <mergeCell ref="L34:M34"/>
    <mergeCell ref="L35:M35"/>
    <mergeCell ref="L36:M36"/>
    <mergeCell ref="L37:M37"/>
    <mergeCell ref="L30:M30"/>
    <mergeCell ref="L31:M31"/>
    <mergeCell ref="L32:M32"/>
    <mergeCell ref="L33:M33"/>
    <mergeCell ref="L26:M26"/>
    <mergeCell ref="L27:M27"/>
    <mergeCell ref="L28:M28"/>
    <mergeCell ref="L29:M29"/>
    <mergeCell ref="L22:M22"/>
    <mergeCell ref="L23:M23"/>
    <mergeCell ref="L24:M24"/>
    <mergeCell ref="L25:M25"/>
    <mergeCell ref="N49:O49"/>
    <mergeCell ref="N50:O50"/>
    <mergeCell ref="N51:O51"/>
    <mergeCell ref="N52:O52"/>
    <mergeCell ref="N45:O45"/>
    <mergeCell ref="N46:O46"/>
    <mergeCell ref="N47:O47"/>
    <mergeCell ref="N48:O48"/>
    <mergeCell ref="N41:O41"/>
    <mergeCell ref="N42:O42"/>
    <mergeCell ref="N43:O43"/>
    <mergeCell ref="N44:O44"/>
    <mergeCell ref="N37:O37"/>
    <mergeCell ref="N38:O38"/>
    <mergeCell ref="N39:O39"/>
    <mergeCell ref="N40:O40"/>
    <mergeCell ref="N33:O33"/>
    <mergeCell ref="N34:O34"/>
    <mergeCell ref="N35:O35"/>
    <mergeCell ref="N36:O36"/>
    <mergeCell ref="N29:O29"/>
    <mergeCell ref="N30:O30"/>
    <mergeCell ref="N31:O31"/>
    <mergeCell ref="N32:O32"/>
    <mergeCell ref="P50:Q50"/>
    <mergeCell ref="P51:Q51"/>
    <mergeCell ref="P52:Q52"/>
    <mergeCell ref="N22:O22"/>
    <mergeCell ref="N23:O23"/>
    <mergeCell ref="N24:O24"/>
    <mergeCell ref="N25:O25"/>
    <mergeCell ref="N26:O26"/>
    <mergeCell ref="N27:O27"/>
    <mergeCell ref="N28:O28"/>
    <mergeCell ref="P46:Q46"/>
    <mergeCell ref="P47:Q47"/>
    <mergeCell ref="P48:Q48"/>
    <mergeCell ref="P49:Q49"/>
    <mergeCell ref="P42:Q42"/>
    <mergeCell ref="P43:Q43"/>
    <mergeCell ref="P44:Q44"/>
    <mergeCell ref="P45:Q45"/>
    <mergeCell ref="P38:Q38"/>
    <mergeCell ref="P39:Q39"/>
    <mergeCell ref="P40:Q40"/>
    <mergeCell ref="P41:Q41"/>
    <mergeCell ref="P34:Q34"/>
    <mergeCell ref="P35:Q35"/>
    <mergeCell ref="P36:Q36"/>
    <mergeCell ref="P37:Q37"/>
    <mergeCell ref="P30:Q30"/>
    <mergeCell ref="P31:Q31"/>
    <mergeCell ref="P32:Q32"/>
    <mergeCell ref="P33:Q33"/>
    <mergeCell ref="P26:Q26"/>
    <mergeCell ref="P27:Q27"/>
    <mergeCell ref="P28:Q28"/>
    <mergeCell ref="P29:Q29"/>
    <mergeCell ref="P22:Q22"/>
    <mergeCell ref="P23:Q23"/>
    <mergeCell ref="P24:Q24"/>
    <mergeCell ref="P25:Q25"/>
    <mergeCell ref="R49:S49"/>
    <mergeCell ref="R50:S50"/>
    <mergeCell ref="R51:S51"/>
    <mergeCell ref="R52:S52"/>
    <mergeCell ref="R45:S45"/>
    <mergeCell ref="R46:S46"/>
    <mergeCell ref="R47:S47"/>
    <mergeCell ref="R48:S48"/>
    <mergeCell ref="R41:S41"/>
    <mergeCell ref="R42:S42"/>
    <mergeCell ref="R43:S43"/>
    <mergeCell ref="R44:S44"/>
    <mergeCell ref="R37:S37"/>
    <mergeCell ref="R38:S38"/>
    <mergeCell ref="R39:S39"/>
    <mergeCell ref="R40:S40"/>
    <mergeCell ref="R33:S33"/>
    <mergeCell ref="R34:S34"/>
    <mergeCell ref="R35:S35"/>
    <mergeCell ref="R36:S36"/>
    <mergeCell ref="R29:S29"/>
    <mergeCell ref="R30:S30"/>
    <mergeCell ref="R31:S31"/>
    <mergeCell ref="R32:S32"/>
    <mergeCell ref="T50:U50"/>
    <mergeCell ref="T51:U51"/>
    <mergeCell ref="T52:U52"/>
    <mergeCell ref="R22:S22"/>
    <mergeCell ref="R23:S23"/>
    <mergeCell ref="R24:S24"/>
    <mergeCell ref="R25:S25"/>
    <mergeCell ref="R26:S26"/>
    <mergeCell ref="R27:S27"/>
    <mergeCell ref="R28:S28"/>
    <mergeCell ref="T46:U46"/>
    <mergeCell ref="T47:U47"/>
    <mergeCell ref="T48:U48"/>
    <mergeCell ref="T49:U49"/>
    <mergeCell ref="T42:U42"/>
    <mergeCell ref="T43:U43"/>
    <mergeCell ref="T44:U44"/>
    <mergeCell ref="T45:U45"/>
    <mergeCell ref="T38:U38"/>
    <mergeCell ref="T39:U39"/>
    <mergeCell ref="T40:U40"/>
    <mergeCell ref="T41:U41"/>
    <mergeCell ref="T34:U34"/>
    <mergeCell ref="T35:U35"/>
    <mergeCell ref="T36:U36"/>
    <mergeCell ref="T37:U37"/>
    <mergeCell ref="T30:U30"/>
    <mergeCell ref="T31:U31"/>
    <mergeCell ref="T32:U32"/>
    <mergeCell ref="T33:U33"/>
    <mergeCell ref="T26:U26"/>
    <mergeCell ref="T27:U27"/>
    <mergeCell ref="T28:U28"/>
    <mergeCell ref="T29:U29"/>
    <mergeCell ref="T22:U22"/>
    <mergeCell ref="T23:U23"/>
    <mergeCell ref="T24:U24"/>
    <mergeCell ref="T25:U25"/>
    <mergeCell ref="V49:W49"/>
    <mergeCell ref="V50:W50"/>
    <mergeCell ref="V51:W51"/>
    <mergeCell ref="V52:W52"/>
    <mergeCell ref="V45:W45"/>
    <mergeCell ref="V46:W46"/>
    <mergeCell ref="V47:W47"/>
    <mergeCell ref="V48:W48"/>
    <mergeCell ref="V41:W41"/>
    <mergeCell ref="V42:W42"/>
    <mergeCell ref="V43:W43"/>
    <mergeCell ref="V44:W44"/>
    <mergeCell ref="V37:W37"/>
    <mergeCell ref="V38:W38"/>
    <mergeCell ref="V39:W39"/>
    <mergeCell ref="V40:W40"/>
    <mergeCell ref="V33:W33"/>
    <mergeCell ref="V34:W34"/>
    <mergeCell ref="V35:W35"/>
    <mergeCell ref="V36:W36"/>
    <mergeCell ref="V29:W29"/>
    <mergeCell ref="V30:W30"/>
    <mergeCell ref="V31:W31"/>
    <mergeCell ref="V32:W32"/>
    <mergeCell ref="X50:Y50"/>
    <mergeCell ref="X51:Y51"/>
    <mergeCell ref="X52:Y52"/>
    <mergeCell ref="V22:W22"/>
    <mergeCell ref="V23:W23"/>
    <mergeCell ref="V24:W24"/>
    <mergeCell ref="V25:W25"/>
    <mergeCell ref="V26:W26"/>
    <mergeCell ref="V27:W27"/>
    <mergeCell ref="V28:W28"/>
    <mergeCell ref="X46:Y46"/>
    <mergeCell ref="X47:Y47"/>
    <mergeCell ref="X48:Y48"/>
    <mergeCell ref="X49:Y49"/>
    <mergeCell ref="X42:Y42"/>
    <mergeCell ref="X43:Y43"/>
    <mergeCell ref="X44:Y44"/>
    <mergeCell ref="X45:Y45"/>
    <mergeCell ref="X38:Y38"/>
    <mergeCell ref="X39:Y39"/>
    <mergeCell ref="X40:Y40"/>
    <mergeCell ref="X41:Y41"/>
    <mergeCell ref="X34:Y34"/>
    <mergeCell ref="X35:Y35"/>
    <mergeCell ref="X36:Y36"/>
    <mergeCell ref="X37:Y37"/>
    <mergeCell ref="X30:Y30"/>
    <mergeCell ref="X31:Y31"/>
    <mergeCell ref="X32:Y32"/>
    <mergeCell ref="X33:Y33"/>
    <mergeCell ref="X26:Y26"/>
    <mergeCell ref="X27:Y27"/>
    <mergeCell ref="X28:Y28"/>
    <mergeCell ref="X29:Y29"/>
    <mergeCell ref="X22:Y22"/>
    <mergeCell ref="X23:Y23"/>
    <mergeCell ref="X24:Y24"/>
    <mergeCell ref="X25:Y25"/>
    <mergeCell ref="Z49:AA49"/>
    <mergeCell ref="Z50:AA50"/>
    <mergeCell ref="Z51:AA51"/>
    <mergeCell ref="Z52:AA52"/>
    <mergeCell ref="Z45:AA45"/>
    <mergeCell ref="Z46:AA46"/>
    <mergeCell ref="Z47:AA47"/>
    <mergeCell ref="Z48:AA48"/>
    <mergeCell ref="Z41:AA41"/>
    <mergeCell ref="Z42:AA42"/>
    <mergeCell ref="Z43:AA43"/>
    <mergeCell ref="Z44:AA44"/>
    <mergeCell ref="Z37:AA37"/>
    <mergeCell ref="Z38:AA38"/>
    <mergeCell ref="Z39:AA39"/>
    <mergeCell ref="Z40:AA40"/>
    <mergeCell ref="Z33:AA33"/>
    <mergeCell ref="Z34:AA34"/>
    <mergeCell ref="Z35:AA35"/>
    <mergeCell ref="Z36:AA36"/>
    <mergeCell ref="Z29:AA29"/>
    <mergeCell ref="Z30:AA30"/>
    <mergeCell ref="Z31:AA31"/>
    <mergeCell ref="Z32:AA32"/>
    <mergeCell ref="AB50:AC50"/>
    <mergeCell ref="AB51:AC51"/>
    <mergeCell ref="AB52:AC52"/>
    <mergeCell ref="Z22:AA22"/>
    <mergeCell ref="Z23:AA23"/>
    <mergeCell ref="Z24:AA24"/>
    <mergeCell ref="Z25:AA25"/>
    <mergeCell ref="Z26:AA26"/>
    <mergeCell ref="Z27:AA27"/>
    <mergeCell ref="Z28:AA28"/>
    <mergeCell ref="AB46:AC46"/>
    <mergeCell ref="AB47:AC47"/>
    <mergeCell ref="AB48:AC48"/>
    <mergeCell ref="AB49:AC49"/>
    <mergeCell ref="AB42:AC42"/>
    <mergeCell ref="AB43:AC43"/>
    <mergeCell ref="AB44:AC44"/>
    <mergeCell ref="AB45:AC45"/>
    <mergeCell ref="AB38:AC38"/>
    <mergeCell ref="AB39:AC39"/>
    <mergeCell ref="AB40:AC40"/>
    <mergeCell ref="AB41:AC41"/>
    <mergeCell ref="AB34:AC34"/>
    <mergeCell ref="AB35:AC35"/>
    <mergeCell ref="AB36:AC36"/>
    <mergeCell ref="AB37:AC37"/>
    <mergeCell ref="AB30:AC30"/>
    <mergeCell ref="AB31:AC31"/>
    <mergeCell ref="AB32:AC32"/>
    <mergeCell ref="AB33:AC33"/>
    <mergeCell ref="AB26:AC26"/>
    <mergeCell ref="AB27:AC27"/>
    <mergeCell ref="AB28:AC28"/>
    <mergeCell ref="AB29:AC29"/>
    <mergeCell ref="AB22:AC22"/>
    <mergeCell ref="AB23:AC23"/>
    <mergeCell ref="AB24:AC24"/>
    <mergeCell ref="AB25:AC25"/>
    <mergeCell ref="AD49:AE49"/>
    <mergeCell ref="AD50:AE50"/>
    <mergeCell ref="AD51:AE51"/>
    <mergeCell ref="AD52:AE52"/>
    <mergeCell ref="AD45:AE45"/>
    <mergeCell ref="AD46:AE46"/>
    <mergeCell ref="AD47:AE47"/>
    <mergeCell ref="AD48:AE48"/>
    <mergeCell ref="AD41:AE41"/>
    <mergeCell ref="AD42:AE42"/>
    <mergeCell ref="AD43:AE43"/>
    <mergeCell ref="AD44:AE44"/>
    <mergeCell ref="AD37:AE37"/>
    <mergeCell ref="AD38:AE38"/>
    <mergeCell ref="AD39:AE39"/>
    <mergeCell ref="AD40:AE40"/>
    <mergeCell ref="AD33:AE33"/>
    <mergeCell ref="AD34:AE34"/>
    <mergeCell ref="AD35:AE35"/>
    <mergeCell ref="AD36:AE36"/>
    <mergeCell ref="AD29:AE29"/>
    <mergeCell ref="AD30:AE30"/>
    <mergeCell ref="AD31:AE31"/>
    <mergeCell ref="AD32:AE32"/>
    <mergeCell ref="AF50:AG50"/>
    <mergeCell ref="AF51:AG51"/>
    <mergeCell ref="AF52:AG52"/>
    <mergeCell ref="AD22:AE22"/>
    <mergeCell ref="AD23:AE23"/>
    <mergeCell ref="AD24:AE24"/>
    <mergeCell ref="AD25:AE25"/>
    <mergeCell ref="AD26:AE26"/>
    <mergeCell ref="AD27:AE27"/>
    <mergeCell ref="AD28:AE28"/>
    <mergeCell ref="AF46:AG46"/>
    <mergeCell ref="AF47:AG47"/>
    <mergeCell ref="AF48:AG48"/>
    <mergeCell ref="AF49:AG49"/>
    <mergeCell ref="AF42:AG42"/>
    <mergeCell ref="AF43:AG43"/>
    <mergeCell ref="AF44:AG44"/>
    <mergeCell ref="AF45:AG45"/>
    <mergeCell ref="AF38:AG38"/>
    <mergeCell ref="AF39:AG39"/>
    <mergeCell ref="AF40:AG40"/>
    <mergeCell ref="AF41:AG41"/>
    <mergeCell ref="AF34:AG34"/>
    <mergeCell ref="AF35:AG35"/>
    <mergeCell ref="AF36:AG36"/>
    <mergeCell ref="AF37:AG37"/>
    <mergeCell ref="AF30:AG30"/>
    <mergeCell ref="AF31:AG31"/>
    <mergeCell ref="AF32:AG32"/>
    <mergeCell ref="AF33:AG33"/>
    <mergeCell ref="AF26:AG26"/>
    <mergeCell ref="AF27:AG27"/>
    <mergeCell ref="AF28:AG28"/>
    <mergeCell ref="AF29:AG29"/>
    <mergeCell ref="AF22:AG22"/>
    <mergeCell ref="AF23:AG23"/>
    <mergeCell ref="AF24:AG24"/>
    <mergeCell ref="AF25:AG25"/>
    <mergeCell ref="AH49:AI49"/>
    <mergeCell ref="AH50:AI50"/>
    <mergeCell ref="AH51:AI51"/>
    <mergeCell ref="AH52:AI52"/>
    <mergeCell ref="AH45:AI45"/>
    <mergeCell ref="AH46:AI46"/>
    <mergeCell ref="AH47:AI47"/>
    <mergeCell ref="AH48:AI48"/>
    <mergeCell ref="AH41:AI41"/>
    <mergeCell ref="AH42:AI42"/>
    <mergeCell ref="AH43:AI43"/>
    <mergeCell ref="AH44:AI44"/>
    <mergeCell ref="AH37:AI37"/>
    <mergeCell ref="AH38:AI38"/>
    <mergeCell ref="AH39:AI39"/>
    <mergeCell ref="AH40:AI40"/>
    <mergeCell ref="AH33:AI33"/>
    <mergeCell ref="AH34:AI34"/>
    <mergeCell ref="AH35:AI35"/>
    <mergeCell ref="AH36:AI36"/>
    <mergeCell ref="AH29:AI29"/>
    <mergeCell ref="AH30:AI30"/>
    <mergeCell ref="AH31:AI31"/>
    <mergeCell ref="AH32:AI32"/>
    <mergeCell ref="AJ50:AK50"/>
    <mergeCell ref="AJ51:AK51"/>
    <mergeCell ref="AJ52:AK52"/>
    <mergeCell ref="AH22:AI22"/>
    <mergeCell ref="AH23:AI23"/>
    <mergeCell ref="AH24:AI24"/>
    <mergeCell ref="AH25:AI25"/>
    <mergeCell ref="AH26:AI26"/>
    <mergeCell ref="AH27:AI27"/>
    <mergeCell ref="AH28:AI28"/>
    <mergeCell ref="AJ46:AK46"/>
    <mergeCell ref="AJ47:AK47"/>
    <mergeCell ref="AJ48:AK48"/>
    <mergeCell ref="AJ49:AK49"/>
    <mergeCell ref="AJ42:AK42"/>
    <mergeCell ref="AJ43:AK43"/>
    <mergeCell ref="AJ44:AK44"/>
    <mergeCell ref="AJ45:AK45"/>
    <mergeCell ref="AJ38:AK38"/>
    <mergeCell ref="AJ39:AK39"/>
    <mergeCell ref="AJ40:AK40"/>
    <mergeCell ref="AJ41:AK41"/>
    <mergeCell ref="AJ34:AK34"/>
    <mergeCell ref="AJ35:AK35"/>
    <mergeCell ref="AJ36:AK36"/>
    <mergeCell ref="AJ37:AK37"/>
    <mergeCell ref="AJ30:AK30"/>
    <mergeCell ref="AJ31:AK31"/>
    <mergeCell ref="AJ32:AK32"/>
    <mergeCell ref="AJ33:AK33"/>
    <mergeCell ref="AJ26:AK26"/>
    <mergeCell ref="AJ27:AK27"/>
    <mergeCell ref="AJ28:AK28"/>
    <mergeCell ref="AJ29:AK29"/>
    <mergeCell ref="AJ22:AK22"/>
    <mergeCell ref="AJ23:AK23"/>
    <mergeCell ref="AJ24:AK24"/>
    <mergeCell ref="AJ25:AK25"/>
    <mergeCell ref="AL49:AM49"/>
    <mergeCell ref="AL50:AM50"/>
    <mergeCell ref="AL51:AM51"/>
    <mergeCell ref="AL52:AM52"/>
    <mergeCell ref="AL45:AM45"/>
    <mergeCell ref="AL46:AM46"/>
    <mergeCell ref="AL47:AM47"/>
    <mergeCell ref="AL48:AM48"/>
    <mergeCell ref="AL41:AM41"/>
    <mergeCell ref="AL42:AM42"/>
    <mergeCell ref="AL43:AM43"/>
    <mergeCell ref="AL44:AM44"/>
    <mergeCell ref="AL37:AM37"/>
    <mergeCell ref="AL38:AM38"/>
    <mergeCell ref="AL39:AM39"/>
    <mergeCell ref="AL40:AM40"/>
    <mergeCell ref="AL33:AM33"/>
    <mergeCell ref="AL34:AM34"/>
    <mergeCell ref="AL35:AM35"/>
    <mergeCell ref="AL36:AM36"/>
    <mergeCell ref="AL29:AM29"/>
    <mergeCell ref="AL30:AM30"/>
    <mergeCell ref="AL31:AM31"/>
    <mergeCell ref="AL32:AM32"/>
    <mergeCell ref="AN50:AO50"/>
    <mergeCell ref="AN51:AO51"/>
    <mergeCell ref="AN52:AO52"/>
    <mergeCell ref="AL22:AM22"/>
    <mergeCell ref="AL23:AM23"/>
    <mergeCell ref="AL24:AM24"/>
    <mergeCell ref="AL25:AM25"/>
    <mergeCell ref="AL26:AM26"/>
    <mergeCell ref="AL27:AM27"/>
    <mergeCell ref="AL28:AM28"/>
    <mergeCell ref="AN46:AO46"/>
    <mergeCell ref="AN47:AO47"/>
    <mergeCell ref="AN48:AO48"/>
    <mergeCell ref="AN49:AO49"/>
    <mergeCell ref="AN42:AO42"/>
    <mergeCell ref="AN43:AO43"/>
    <mergeCell ref="AN44:AO44"/>
    <mergeCell ref="AN45:AO45"/>
    <mergeCell ref="AN38:AO38"/>
    <mergeCell ref="AN39:AO39"/>
    <mergeCell ref="AN40:AO40"/>
    <mergeCell ref="AN41:AO41"/>
    <mergeCell ref="AN34:AO34"/>
    <mergeCell ref="AN35:AO35"/>
    <mergeCell ref="AN36:AO36"/>
    <mergeCell ref="AN37:AO37"/>
    <mergeCell ref="AN30:AO30"/>
    <mergeCell ref="AN31:AO31"/>
    <mergeCell ref="AN32:AO32"/>
    <mergeCell ref="AN33:AO33"/>
    <mergeCell ref="AN26:AO26"/>
    <mergeCell ref="AN27:AO27"/>
    <mergeCell ref="AN28:AO28"/>
    <mergeCell ref="AN29:AO29"/>
    <mergeCell ref="AN22:AO22"/>
    <mergeCell ref="AN23:AO23"/>
    <mergeCell ref="AN24:AO24"/>
    <mergeCell ref="AN25:AO25"/>
    <mergeCell ref="AP49:AQ49"/>
    <mergeCell ref="AP50:AQ50"/>
    <mergeCell ref="AP51:AQ51"/>
    <mergeCell ref="AP52:AQ52"/>
    <mergeCell ref="AP45:AQ45"/>
    <mergeCell ref="AP46:AQ46"/>
    <mergeCell ref="AP47:AQ47"/>
    <mergeCell ref="AP48:AQ48"/>
    <mergeCell ref="AP41:AQ41"/>
    <mergeCell ref="AP42:AQ42"/>
    <mergeCell ref="AP43:AQ43"/>
    <mergeCell ref="AP44:AQ44"/>
    <mergeCell ref="AP37:AQ37"/>
    <mergeCell ref="AP38:AQ38"/>
    <mergeCell ref="AP39:AQ39"/>
    <mergeCell ref="AP40:AQ40"/>
    <mergeCell ref="AP33:AQ33"/>
    <mergeCell ref="AP34:AQ34"/>
    <mergeCell ref="AP35:AQ35"/>
    <mergeCell ref="AP36:AQ36"/>
    <mergeCell ref="AP29:AQ29"/>
    <mergeCell ref="AP30:AQ30"/>
    <mergeCell ref="AP31:AQ31"/>
    <mergeCell ref="AP32:AQ32"/>
    <mergeCell ref="AR50:AS50"/>
    <mergeCell ref="AR51:AS51"/>
    <mergeCell ref="AR52:AS52"/>
    <mergeCell ref="AP22:AQ22"/>
    <mergeCell ref="AP23:AQ23"/>
    <mergeCell ref="AP24:AQ24"/>
    <mergeCell ref="AP25:AQ25"/>
    <mergeCell ref="AP26:AQ26"/>
    <mergeCell ref="AP27:AQ27"/>
    <mergeCell ref="AP28:AQ28"/>
    <mergeCell ref="AR46:AS46"/>
    <mergeCell ref="AR47:AS47"/>
    <mergeCell ref="AR48:AS48"/>
    <mergeCell ref="AR49:AS49"/>
    <mergeCell ref="AR42:AS42"/>
    <mergeCell ref="AR43:AS43"/>
    <mergeCell ref="AR44:AS44"/>
    <mergeCell ref="AR45:AS45"/>
    <mergeCell ref="AR38:AS38"/>
    <mergeCell ref="AR39:AS39"/>
    <mergeCell ref="AR40:AS40"/>
    <mergeCell ref="AR41:AS41"/>
    <mergeCell ref="AR34:AS34"/>
    <mergeCell ref="AR35:AS35"/>
    <mergeCell ref="AR36:AS36"/>
    <mergeCell ref="AR37:AS37"/>
    <mergeCell ref="AR30:AS30"/>
    <mergeCell ref="AR31:AS31"/>
    <mergeCell ref="AR32:AS32"/>
    <mergeCell ref="AR33:AS33"/>
    <mergeCell ref="AR26:AS26"/>
    <mergeCell ref="AR27:AS27"/>
    <mergeCell ref="AR28:AS28"/>
    <mergeCell ref="AR29:AS29"/>
    <mergeCell ref="AR22:AS22"/>
    <mergeCell ref="AR23:AS23"/>
    <mergeCell ref="AR24:AS24"/>
    <mergeCell ref="AR25:AS25"/>
    <mergeCell ref="AF20:AG20"/>
    <mergeCell ref="AH20:AI20"/>
    <mergeCell ref="AP19:AQ19"/>
    <mergeCell ref="AP20:AQ20"/>
    <mergeCell ref="AN19:AO19"/>
    <mergeCell ref="AN20:AO20"/>
    <mergeCell ref="AB20:AC20"/>
    <mergeCell ref="AR19:AS19"/>
    <mergeCell ref="AR20:AS20"/>
    <mergeCell ref="AD20:AE20"/>
    <mergeCell ref="AJ19:AK19"/>
    <mergeCell ref="AL19:AM19"/>
    <mergeCell ref="AJ20:AK20"/>
    <mergeCell ref="AL20:AM20"/>
    <mergeCell ref="AF19:AG19"/>
    <mergeCell ref="AH19:AI19"/>
    <mergeCell ref="T20:U20"/>
    <mergeCell ref="V20:W20"/>
    <mergeCell ref="X20:Y20"/>
    <mergeCell ref="Z20:AA20"/>
    <mergeCell ref="AR21:AS21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J21:K21"/>
    <mergeCell ref="L21:M21"/>
    <mergeCell ref="N21:O21"/>
    <mergeCell ref="P21:Q21"/>
    <mergeCell ref="B21:C21"/>
    <mergeCell ref="D21:E21"/>
    <mergeCell ref="F21:G21"/>
    <mergeCell ref="H21:I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P21:AQ21"/>
    <mergeCell ref="AH21:AI21"/>
    <mergeCell ref="AJ21:AK21"/>
    <mergeCell ref="AL21:AM21"/>
    <mergeCell ref="AN21:AO21"/>
  </mergeCells>
  <printOptions gridLines="1"/>
  <pageMargins left="0.25" right="0.25" top="0.25" bottom="0.25" header="0.5" footer="0.5"/>
  <pageSetup fitToHeight="3" horizontalDpi="600" verticalDpi="600" orientation="landscape" paperSize="5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48"/>
  <sheetViews>
    <sheetView tabSelected="1" zoomScale="65" zoomScaleNormal="65" workbookViewId="0" topLeftCell="A17">
      <pane xSplit="1" topLeftCell="X1" activePane="topRight" state="frozen"/>
      <selection pane="topLeft" activeCell="A1" sqref="A1"/>
      <selection pane="topRight" activeCell="A17" sqref="A17"/>
    </sheetView>
  </sheetViews>
  <sheetFormatPr defaultColWidth="9.140625" defaultRowHeight="12.75"/>
  <cols>
    <col min="1" max="1" width="48.28125" style="0" customWidth="1"/>
    <col min="2" max="10" width="7.7109375" style="0" customWidth="1"/>
    <col min="11" max="11" width="10.8515625" style="0" customWidth="1"/>
    <col min="12" max="17" width="7.7109375" style="0" customWidth="1"/>
    <col min="18" max="19" width="11.7109375" style="0" customWidth="1"/>
    <col min="20" max="23" width="7.7109375" style="0" customWidth="1"/>
    <col min="24" max="25" width="11.7109375" style="0" customWidth="1"/>
    <col min="26" max="33" width="7.7109375" style="0" customWidth="1"/>
    <col min="34" max="35" width="11.7109375" style="0" customWidth="1"/>
    <col min="36" max="37" width="7.7109375" style="0" customWidth="1"/>
  </cols>
  <sheetData>
    <row r="1" spans="4:37" ht="12.75"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</row>
    <row r="2" spans="1:37" ht="12.75">
      <c r="A2" s="44" t="s">
        <v>75</v>
      </c>
      <c r="C2" s="1"/>
      <c r="D2" s="99"/>
      <c r="E2" s="99"/>
      <c r="F2" s="99"/>
      <c r="G2" s="99"/>
      <c r="H2" s="100"/>
      <c r="I2" s="100"/>
      <c r="J2" s="99"/>
      <c r="K2" s="99"/>
      <c r="L2" s="99"/>
      <c r="M2" s="99"/>
      <c r="N2" s="99"/>
      <c r="O2" s="99"/>
      <c r="P2" s="99"/>
      <c r="Q2" s="99"/>
      <c r="R2" s="100"/>
      <c r="S2" s="100"/>
      <c r="T2" s="100"/>
      <c r="U2" s="100"/>
      <c r="V2" s="99"/>
      <c r="W2" s="99"/>
      <c r="X2" s="99"/>
      <c r="Y2" s="99"/>
      <c r="Z2" s="100"/>
      <c r="AA2" s="100"/>
      <c r="AB2" s="99"/>
      <c r="AC2" s="99"/>
      <c r="AD2" s="99"/>
      <c r="AE2" s="99"/>
      <c r="AF2" s="99"/>
      <c r="AG2" s="99"/>
      <c r="AH2" s="100"/>
      <c r="AI2" s="100"/>
      <c r="AJ2" s="100"/>
      <c r="AK2" s="100"/>
    </row>
    <row r="3" spans="1:37" ht="13.5" thickBot="1">
      <c r="A3" s="26">
        <v>992</v>
      </c>
      <c r="C3" s="1"/>
      <c r="D3" s="99"/>
      <c r="E3" s="99"/>
      <c r="F3" s="99"/>
      <c r="G3" s="99"/>
      <c r="H3" s="100"/>
      <c r="I3" s="100"/>
      <c r="J3" s="99"/>
      <c r="K3" s="99"/>
      <c r="L3" s="99"/>
      <c r="M3" s="99"/>
      <c r="N3" s="99"/>
      <c r="O3" s="99"/>
      <c r="P3" s="99"/>
      <c r="Q3" s="99"/>
      <c r="R3" s="100"/>
      <c r="S3" s="100"/>
      <c r="T3" s="100"/>
      <c r="U3" s="100"/>
      <c r="V3" s="99"/>
      <c r="W3" s="99"/>
      <c r="X3" s="99"/>
      <c r="Y3" s="99"/>
      <c r="Z3" s="100"/>
      <c r="AA3" s="100"/>
      <c r="AB3" s="99"/>
      <c r="AC3" s="99"/>
      <c r="AD3" s="99"/>
      <c r="AE3" s="99"/>
      <c r="AF3" s="99"/>
      <c r="AG3" s="99"/>
      <c r="AH3" s="100"/>
      <c r="AI3" s="100"/>
      <c r="AJ3" s="100"/>
      <c r="AK3" s="100"/>
    </row>
    <row r="4" spans="1:37" ht="12.75" hidden="1">
      <c r="A4" s="1" t="s">
        <v>30</v>
      </c>
      <c r="B4" s="118">
        <f>A3*1.075</f>
        <v>1066.3999999999999</v>
      </c>
      <c r="C4" s="118"/>
      <c r="D4" s="99"/>
      <c r="E4" s="99"/>
      <c r="F4" s="99"/>
      <c r="G4" s="99"/>
      <c r="H4" s="100"/>
      <c r="I4" s="100"/>
      <c r="J4" s="99"/>
      <c r="K4" s="99"/>
      <c r="L4" s="99"/>
      <c r="M4" s="99"/>
      <c r="N4" s="99"/>
      <c r="O4" s="99"/>
      <c r="P4" s="99"/>
      <c r="Q4" s="99"/>
      <c r="R4" s="100"/>
      <c r="S4" s="100"/>
      <c r="T4" s="100"/>
      <c r="U4" s="100"/>
      <c r="V4" s="99"/>
      <c r="W4" s="99"/>
      <c r="X4" s="99"/>
      <c r="Y4" s="99"/>
      <c r="Z4" s="100"/>
      <c r="AA4" s="100"/>
      <c r="AB4" s="99"/>
      <c r="AC4" s="99"/>
      <c r="AD4" s="99"/>
      <c r="AE4" s="99"/>
      <c r="AF4" s="99"/>
      <c r="AG4" s="99"/>
      <c r="AH4" s="100"/>
      <c r="AI4" s="100"/>
      <c r="AJ4" s="100"/>
      <c r="AK4" s="100"/>
    </row>
    <row r="5" spans="1:37" ht="12.75" hidden="1">
      <c r="A5" s="1" t="s">
        <v>29</v>
      </c>
      <c r="B5" s="118">
        <v>25</v>
      </c>
      <c r="C5" s="118"/>
      <c r="D5" s="99"/>
      <c r="E5" s="99"/>
      <c r="F5" s="99"/>
      <c r="G5" s="99"/>
      <c r="H5" s="100"/>
      <c r="I5" s="100"/>
      <c r="J5" s="99"/>
      <c r="K5" s="99"/>
      <c r="L5" s="99"/>
      <c r="M5" s="99"/>
      <c r="N5" s="99"/>
      <c r="O5" s="99"/>
      <c r="P5" s="99"/>
      <c r="Q5" s="99"/>
      <c r="R5" s="100"/>
      <c r="S5" s="100"/>
      <c r="T5" s="100"/>
      <c r="U5" s="100"/>
      <c r="V5" s="99"/>
      <c r="W5" s="99"/>
      <c r="X5" s="99"/>
      <c r="Y5" s="99"/>
      <c r="Z5" s="100"/>
      <c r="AA5" s="100"/>
      <c r="AB5" s="99"/>
      <c r="AC5" s="99"/>
      <c r="AD5" s="99"/>
      <c r="AE5" s="99"/>
      <c r="AF5" s="99"/>
      <c r="AG5" s="99"/>
      <c r="AH5" s="100"/>
      <c r="AI5" s="100"/>
      <c r="AJ5" s="100"/>
      <c r="AK5" s="100"/>
    </row>
    <row r="6" spans="1:37" ht="12.75" hidden="1">
      <c r="A6" s="1" t="s">
        <v>28</v>
      </c>
      <c r="B6" s="118">
        <v>25</v>
      </c>
      <c r="C6" s="118"/>
      <c r="D6" s="111"/>
      <c r="E6" s="111"/>
      <c r="F6" s="99"/>
      <c r="G6" s="99"/>
      <c r="H6" s="100"/>
      <c r="I6" s="100"/>
      <c r="J6" s="99"/>
      <c r="K6" s="99"/>
      <c r="L6" s="99"/>
      <c r="M6" s="99"/>
      <c r="N6" s="99"/>
      <c r="O6" s="99"/>
      <c r="P6" s="99"/>
      <c r="Q6" s="99"/>
      <c r="R6" s="100"/>
      <c r="S6" s="100"/>
      <c r="T6" s="100"/>
      <c r="U6" s="100"/>
      <c r="V6" s="99"/>
      <c r="W6" s="99"/>
      <c r="X6" s="99"/>
      <c r="Y6" s="99"/>
      <c r="Z6" s="100"/>
      <c r="AA6" s="100"/>
      <c r="AB6" s="99"/>
      <c r="AC6" s="99"/>
      <c r="AD6" s="99"/>
      <c r="AE6" s="99"/>
      <c r="AF6" s="99"/>
      <c r="AG6" s="99"/>
      <c r="AH6" s="100"/>
      <c r="AI6" s="100"/>
      <c r="AJ6" s="100"/>
      <c r="AK6" s="100"/>
    </row>
    <row r="7" spans="1:37" ht="12.75" hidden="1">
      <c r="A7" s="1" t="s">
        <v>27</v>
      </c>
      <c r="B7" s="118">
        <v>100</v>
      </c>
      <c r="C7" s="118"/>
      <c r="D7" s="99"/>
      <c r="E7" s="99"/>
      <c r="F7" s="99"/>
      <c r="G7" s="99"/>
      <c r="H7" s="100"/>
      <c r="I7" s="100"/>
      <c r="J7" s="99"/>
      <c r="K7" s="99"/>
      <c r="L7" s="99"/>
      <c r="M7" s="99"/>
      <c r="N7" s="99"/>
      <c r="O7" s="99"/>
      <c r="P7" s="99"/>
      <c r="Q7" s="99"/>
      <c r="R7" s="100"/>
      <c r="S7" s="100"/>
      <c r="T7" s="100"/>
      <c r="U7" s="100"/>
      <c r="V7" s="99"/>
      <c r="W7" s="99"/>
      <c r="X7" s="99"/>
      <c r="Y7" s="99"/>
      <c r="Z7" s="100"/>
      <c r="AA7" s="100"/>
      <c r="AB7" s="99"/>
      <c r="AC7" s="99"/>
      <c r="AD7" s="99"/>
      <c r="AE7" s="99"/>
      <c r="AF7" s="99"/>
      <c r="AG7" s="99"/>
      <c r="AH7" s="100"/>
      <c r="AI7" s="100"/>
      <c r="AJ7" s="100"/>
      <c r="AK7" s="100"/>
    </row>
    <row r="8" spans="1:37" ht="12.75" hidden="1">
      <c r="A8" s="1" t="s">
        <v>26</v>
      </c>
      <c r="B8" s="118">
        <v>12</v>
      </c>
      <c r="C8" s="118"/>
      <c r="D8" s="99"/>
      <c r="E8" s="99"/>
      <c r="F8" s="99"/>
      <c r="G8" s="99"/>
      <c r="H8" s="100"/>
      <c r="I8" s="100"/>
      <c r="J8" s="99"/>
      <c r="K8" s="99"/>
      <c r="L8" s="99"/>
      <c r="M8" s="99"/>
      <c r="N8" s="99"/>
      <c r="O8" s="99"/>
      <c r="P8" s="99"/>
      <c r="Q8" s="99"/>
      <c r="R8" s="100"/>
      <c r="S8" s="100"/>
      <c r="T8" s="100"/>
      <c r="U8" s="100"/>
      <c r="V8" s="99"/>
      <c r="W8" s="99"/>
      <c r="X8" s="99"/>
      <c r="Y8" s="99"/>
      <c r="Z8" s="100"/>
      <c r="AA8" s="100"/>
      <c r="AB8" s="99"/>
      <c r="AC8" s="99"/>
      <c r="AD8" s="99"/>
      <c r="AE8" s="99"/>
      <c r="AF8" s="99"/>
      <c r="AG8" s="99"/>
      <c r="AH8" s="100"/>
      <c r="AI8" s="100"/>
      <c r="AJ8" s="100"/>
      <c r="AK8" s="100"/>
    </row>
    <row r="9" spans="1:37" ht="12.75" hidden="1">
      <c r="A9" s="1" t="s">
        <v>25</v>
      </c>
      <c r="B9" s="118">
        <v>100</v>
      </c>
      <c r="C9" s="118"/>
      <c r="D9" s="99"/>
      <c r="E9" s="99"/>
      <c r="F9" s="99"/>
      <c r="G9" s="99"/>
      <c r="H9" s="100"/>
      <c r="I9" s="100"/>
      <c r="J9" s="99"/>
      <c r="K9" s="99"/>
      <c r="L9" s="99"/>
      <c r="M9" s="99"/>
      <c r="N9" s="99"/>
      <c r="O9" s="99"/>
      <c r="P9" s="99"/>
      <c r="Q9" s="99"/>
      <c r="R9" s="100"/>
      <c r="S9" s="100"/>
      <c r="T9" s="100"/>
      <c r="U9" s="100"/>
      <c r="V9" s="99"/>
      <c r="W9" s="99"/>
      <c r="X9" s="99"/>
      <c r="Y9" s="99"/>
      <c r="Z9" s="100"/>
      <c r="AA9" s="100"/>
      <c r="AB9" s="99"/>
      <c r="AC9" s="99"/>
      <c r="AD9" s="99"/>
      <c r="AE9" s="99"/>
      <c r="AF9" s="99"/>
      <c r="AG9" s="99"/>
      <c r="AH9" s="100"/>
      <c r="AI9" s="100"/>
      <c r="AJ9" s="100"/>
      <c r="AK9" s="100"/>
    </row>
    <row r="10" spans="1:37" ht="12.75" hidden="1">
      <c r="A10" s="1" t="s">
        <v>24</v>
      </c>
      <c r="B10" s="118"/>
      <c r="C10" s="118"/>
      <c r="D10" s="111"/>
      <c r="E10" s="111"/>
      <c r="F10" s="99"/>
      <c r="G10" s="99"/>
      <c r="H10" s="100"/>
      <c r="I10" s="100"/>
      <c r="J10" s="99"/>
      <c r="K10" s="99"/>
      <c r="L10" s="99"/>
      <c r="M10" s="99"/>
      <c r="N10" s="99"/>
      <c r="O10" s="99"/>
      <c r="P10" s="99"/>
      <c r="Q10" s="99"/>
      <c r="R10" s="100"/>
      <c r="S10" s="100"/>
      <c r="T10" s="100"/>
      <c r="U10" s="100"/>
      <c r="V10" s="99"/>
      <c r="W10" s="99"/>
      <c r="X10" s="99"/>
      <c r="Y10" s="99"/>
      <c r="Z10" s="100"/>
      <c r="AA10" s="100"/>
      <c r="AB10" s="99"/>
      <c r="AC10" s="99"/>
      <c r="AD10" s="99"/>
      <c r="AE10" s="99"/>
      <c r="AF10" s="99"/>
      <c r="AG10" s="99"/>
      <c r="AH10" s="100"/>
      <c r="AI10" s="100"/>
      <c r="AJ10" s="100"/>
      <c r="AK10" s="100"/>
    </row>
    <row r="11" spans="1:37" ht="12.75" hidden="1">
      <c r="A11" s="1" t="s">
        <v>23</v>
      </c>
      <c r="B11" s="138">
        <v>50</v>
      </c>
      <c r="C11" s="138"/>
      <c r="D11" s="121"/>
      <c r="E11" s="121"/>
      <c r="F11" s="121"/>
      <c r="G11" s="121"/>
      <c r="H11" s="140"/>
      <c r="I11" s="140"/>
      <c r="J11" s="121"/>
      <c r="K11" s="121"/>
      <c r="L11" s="121"/>
      <c r="M11" s="121"/>
      <c r="N11" s="121"/>
      <c r="O11" s="121"/>
      <c r="P11" s="121"/>
      <c r="Q11" s="121"/>
      <c r="R11" s="140"/>
      <c r="S11" s="140"/>
      <c r="T11" s="140"/>
      <c r="U11" s="140"/>
      <c r="V11" s="121"/>
      <c r="W11" s="121"/>
      <c r="X11" s="121"/>
      <c r="Y11" s="121"/>
      <c r="Z11" s="140"/>
      <c r="AA11" s="140"/>
      <c r="AB11" s="121"/>
      <c r="AC11" s="121"/>
      <c r="AD11" s="121"/>
      <c r="AE11" s="121"/>
      <c r="AF11" s="121"/>
      <c r="AG11" s="121"/>
      <c r="AH11" s="140"/>
      <c r="AI11" s="140"/>
      <c r="AJ11" s="140"/>
      <c r="AK11" s="140"/>
    </row>
    <row r="12" spans="1:37" ht="13.5" hidden="1" thickBot="1">
      <c r="A12" s="1" t="s">
        <v>19</v>
      </c>
      <c r="B12" s="119">
        <v>41</v>
      </c>
      <c r="C12" s="119"/>
      <c r="D12" s="122"/>
      <c r="E12" s="122"/>
      <c r="F12" s="122"/>
      <c r="G12" s="122"/>
      <c r="H12" s="141"/>
      <c r="I12" s="141"/>
      <c r="J12" s="122"/>
      <c r="K12" s="122"/>
      <c r="L12" s="122"/>
      <c r="M12" s="122"/>
      <c r="N12" s="122"/>
      <c r="O12" s="122"/>
      <c r="P12" s="122"/>
      <c r="Q12" s="122"/>
      <c r="R12" s="141"/>
      <c r="S12" s="141"/>
      <c r="T12" s="141"/>
      <c r="U12" s="141"/>
      <c r="V12" s="122"/>
      <c r="W12" s="122"/>
      <c r="X12" s="122"/>
      <c r="Y12" s="122"/>
      <c r="Z12" s="141"/>
      <c r="AA12" s="141"/>
      <c r="AB12" s="122"/>
      <c r="AC12" s="122"/>
      <c r="AD12" s="122"/>
      <c r="AE12" s="122"/>
      <c r="AF12" s="122"/>
      <c r="AG12" s="122"/>
      <c r="AH12" s="141"/>
      <c r="AI12" s="141"/>
      <c r="AJ12" s="141"/>
      <c r="AK12" s="141"/>
    </row>
    <row r="13" spans="1:37" ht="12.75" hidden="1">
      <c r="A13" s="1" t="s">
        <v>21</v>
      </c>
      <c r="B13" s="139">
        <f>SUM(B23:B30)</f>
        <v>25</v>
      </c>
      <c r="C13" s="139"/>
      <c r="D13" s="139">
        <f>SUM(D23:D30)</f>
        <v>50</v>
      </c>
      <c r="E13" s="139"/>
      <c r="F13" s="139">
        <f>SUM(F23:F30)</f>
        <v>50</v>
      </c>
      <c r="G13" s="139"/>
      <c r="H13" s="139">
        <f>SUM(H23:H30)</f>
        <v>150</v>
      </c>
      <c r="I13" s="139"/>
      <c r="J13" s="139">
        <f>SUM(J23:J30)</f>
        <v>0</v>
      </c>
      <c r="K13" s="139"/>
      <c r="L13" s="139">
        <f>SUM(L23:L30)</f>
        <v>50</v>
      </c>
      <c r="M13" s="139"/>
      <c r="N13" s="139">
        <f>SUM(N23:N30)</f>
        <v>50</v>
      </c>
      <c r="O13" s="139"/>
      <c r="P13" s="139">
        <f>SUM(P23:P30)</f>
        <v>50</v>
      </c>
      <c r="Q13" s="139"/>
      <c r="R13" s="139">
        <f>SUM(R23:R30)</f>
        <v>100</v>
      </c>
      <c r="S13" s="139"/>
      <c r="T13" s="139">
        <f>SUM(T23:T30)</f>
        <v>50</v>
      </c>
      <c r="U13" s="139"/>
      <c r="V13" s="139">
        <f>SUM(V23:V30)</f>
        <v>50</v>
      </c>
      <c r="W13" s="139"/>
      <c r="X13" s="139">
        <f>SUM(X23:X30)</f>
        <v>50</v>
      </c>
      <c r="Y13" s="139"/>
      <c r="Z13" s="139">
        <f>SUM(Z23:Z30)</f>
        <v>162</v>
      </c>
      <c r="AA13" s="139"/>
      <c r="AB13" s="139">
        <f>SUM(AB23:AB30)</f>
        <v>162</v>
      </c>
      <c r="AC13" s="139"/>
      <c r="AD13" s="117">
        <f>SUM(AD24:AE30)</f>
        <v>25</v>
      </c>
      <c r="AE13" s="117"/>
      <c r="AF13" s="139">
        <f>SUM(AF23:AF30)</f>
        <v>0</v>
      </c>
      <c r="AG13" s="139"/>
      <c r="AH13" s="139">
        <f>SUM(AH23:AH30)</f>
        <v>41</v>
      </c>
      <c r="AI13" s="139"/>
      <c r="AJ13" s="139">
        <f>SUM(AJ23:AJ30)</f>
        <v>91</v>
      </c>
      <c r="AK13" s="139"/>
    </row>
    <row r="14" spans="1:37" ht="12.75" hidden="1">
      <c r="A14" s="1" t="s">
        <v>20</v>
      </c>
      <c r="B14" s="118">
        <f>((A3-B13)/207.5)*100</f>
        <v>466.0240963855422</v>
      </c>
      <c r="C14" s="118"/>
      <c r="D14" s="118">
        <f>((A3-D13)/207.5)*100</f>
        <v>453.9759036144578</v>
      </c>
      <c r="E14" s="118"/>
      <c r="F14" s="118">
        <f>((A3-F13)/207.5)*100</f>
        <v>453.9759036144578</v>
      </c>
      <c r="G14" s="118"/>
      <c r="H14" s="118">
        <f>((A3-H13)/207.5)*100</f>
        <v>405.7831325301205</v>
      </c>
      <c r="I14" s="118"/>
      <c r="J14" s="118">
        <f>((I3-J13)/207.5)*100</f>
        <v>0</v>
      </c>
      <c r="K14" s="118"/>
      <c r="L14" s="118">
        <f>((A3-L13)/207.5)*100</f>
        <v>453.9759036144578</v>
      </c>
      <c r="M14" s="118"/>
      <c r="N14" s="118">
        <f>((A3-N13)/207.5)*100</f>
        <v>453.9759036144578</v>
      </c>
      <c r="O14" s="118"/>
      <c r="P14" s="118">
        <f>((A3-P13)/207.5)*100</f>
        <v>453.9759036144578</v>
      </c>
      <c r="Q14" s="118"/>
      <c r="R14" s="118">
        <f>((A3-R13)/207.5)*100</f>
        <v>429.8795180722892</v>
      </c>
      <c r="S14" s="118"/>
      <c r="T14" s="118">
        <f>((A3-T13)/207.5)*100</f>
        <v>453.9759036144578</v>
      </c>
      <c r="U14" s="118"/>
      <c r="V14" s="118">
        <f>((A3-V13)/207.5)*100</f>
        <v>453.9759036144578</v>
      </c>
      <c r="W14" s="118"/>
      <c r="X14" s="118">
        <f>((A3-X13)/207.5)*100</f>
        <v>453.9759036144578</v>
      </c>
      <c r="Y14" s="118"/>
      <c r="Z14" s="118">
        <f>((A3-Z13)/207.5)*100</f>
        <v>400</v>
      </c>
      <c r="AA14" s="118"/>
      <c r="AB14" s="118">
        <f>((A3-AB13)/207.5)*100</f>
        <v>400</v>
      </c>
      <c r="AC14" s="118"/>
      <c r="AD14" s="118">
        <f>((A3-AD13)/207.5)*100</f>
        <v>466.0240963855422</v>
      </c>
      <c r="AE14" s="118"/>
      <c r="AF14" s="118">
        <f>((A3-AF13)/207.5)*100</f>
        <v>478.07228915662654</v>
      </c>
      <c r="AG14" s="118"/>
      <c r="AH14" s="118">
        <f>((A3-AH13)/207.5)*100</f>
        <v>458.31325301204816</v>
      </c>
      <c r="AI14" s="118"/>
      <c r="AJ14" s="118">
        <f>((A3-AJ13)/207.5)*100</f>
        <v>434.21686746987956</v>
      </c>
      <c r="AK14" s="118"/>
    </row>
    <row r="15" spans="1:37" ht="13.5" hidden="1" thickBot="1">
      <c r="A15" s="1" t="s">
        <v>74</v>
      </c>
      <c r="B15" s="119">
        <f>+((A3-B13)/207.5)*107.5</f>
        <v>500.9759036144579</v>
      </c>
      <c r="C15" s="119"/>
      <c r="D15" s="119">
        <f>+((A3-D13)/207.5)*107.5</f>
        <v>488.0240963855421</v>
      </c>
      <c r="E15" s="119"/>
      <c r="F15" s="119">
        <f>+((A3-F13)/207.5)*107.5</f>
        <v>488.0240963855421</v>
      </c>
      <c r="G15" s="119"/>
      <c r="H15" s="119">
        <f>+((A3-H13)/207.5)*107.5</f>
        <v>436.2168674698795</v>
      </c>
      <c r="I15" s="119"/>
      <c r="J15" s="119">
        <f>+((I3-J13)/207.5)*107.5</f>
        <v>0</v>
      </c>
      <c r="K15" s="119"/>
      <c r="L15" s="119">
        <f>+((A3-L13)/207.5)*107.5</f>
        <v>488.0240963855421</v>
      </c>
      <c r="M15" s="119"/>
      <c r="N15" s="119">
        <f>+((A3-N13)/207.5)*107.5</f>
        <v>488.0240963855421</v>
      </c>
      <c r="O15" s="119"/>
      <c r="P15" s="119">
        <f>+((A3-P13)/207.5)*107.5</f>
        <v>488.0240963855421</v>
      </c>
      <c r="Q15" s="119"/>
      <c r="R15" s="119">
        <f>+((A3-R13)/207.5)*107.5</f>
        <v>462.1204819277109</v>
      </c>
      <c r="S15" s="119"/>
      <c r="T15" s="119">
        <f>+((A3-T13)/207.5)*107.5</f>
        <v>488.0240963855421</v>
      </c>
      <c r="U15" s="119"/>
      <c r="V15" s="119">
        <f>+((A3-V13)/207.5)*107.5</f>
        <v>488.0240963855421</v>
      </c>
      <c r="W15" s="119"/>
      <c r="X15" s="119">
        <f>+((A3-X13)/207.5)*107.5</f>
        <v>488.0240963855421</v>
      </c>
      <c r="Y15" s="119"/>
      <c r="Z15" s="119">
        <f>+((A3-Z13)/207.5)*107.5</f>
        <v>430</v>
      </c>
      <c r="AA15" s="119"/>
      <c r="AB15" s="119">
        <f>+((A3-AB13)/207.5)*107.5</f>
        <v>430</v>
      </c>
      <c r="AC15" s="119"/>
      <c r="AD15" s="119">
        <f>+((A3-AD13)/207.5)*107.5</f>
        <v>500.9759036144579</v>
      </c>
      <c r="AE15" s="119"/>
      <c r="AF15" s="119">
        <f>+((A3-AF13)/207.5)*107.5</f>
        <v>513.9277108433735</v>
      </c>
      <c r="AG15" s="119"/>
      <c r="AH15" s="119">
        <f>+((A3-AH13)/207.5)*107.5</f>
        <v>492.6867469879518</v>
      </c>
      <c r="AI15" s="119"/>
      <c r="AJ15" s="119">
        <f>+((A3-AJ13)/207.5)*107.5</f>
        <v>466.7831325301205</v>
      </c>
      <c r="AK15" s="119"/>
    </row>
    <row r="16" spans="1:36" ht="13.5" hidden="1" thickBot="1">
      <c r="A16" s="1"/>
      <c r="B16" s="2"/>
      <c r="C16" s="2"/>
      <c r="H16" s="1"/>
      <c r="I16" s="1"/>
      <c r="R16" s="1"/>
      <c r="S16" s="1"/>
      <c r="T16" s="1"/>
      <c r="U16" s="1"/>
      <c r="Y16" s="1"/>
      <c r="Z16" s="1"/>
      <c r="AD16" s="120"/>
      <c r="AE16" s="120"/>
      <c r="AH16" s="1"/>
      <c r="AJ16" s="1"/>
    </row>
    <row r="17" spans="1:36" ht="40.5" customHeight="1" thickBot="1" thickTop="1">
      <c r="A17" s="1"/>
      <c r="C17" s="1"/>
      <c r="E17" s="1"/>
      <c r="G17" s="1"/>
      <c r="H17" s="1"/>
      <c r="I17" s="1"/>
      <c r="M17" s="1"/>
      <c r="O17" s="1"/>
      <c r="Q17" s="1"/>
      <c r="R17" s="1"/>
      <c r="S17" s="1"/>
      <c r="T17" s="1"/>
      <c r="U17" s="1"/>
      <c r="W17" s="1"/>
      <c r="Y17" s="1"/>
      <c r="Z17" s="123" t="s">
        <v>86</v>
      </c>
      <c r="AA17" s="123"/>
      <c r="AB17" s="124" t="s">
        <v>85</v>
      </c>
      <c r="AC17" s="124"/>
      <c r="AD17" s="113" t="s">
        <v>87</v>
      </c>
      <c r="AE17" s="114"/>
      <c r="AH17" s="1"/>
      <c r="AJ17" s="1"/>
    </row>
    <row r="18" spans="1:37" ht="54" customHeight="1" thickBot="1" thickTop="1">
      <c r="A18" s="13"/>
      <c r="B18" s="51" t="s">
        <v>6</v>
      </c>
      <c r="C18" s="51"/>
      <c r="D18" s="52" t="s">
        <v>7</v>
      </c>
      <c r="E18" s="52"/>
      <c r="F18" s="53" t="s">
        <v>18</v>
      </c>
      <c r="G18" s="53"/>
      <c r="H18" s="54" t="s">
        <v>42</v>
      </c>
      <c r="I18" s="54"/>
      <c r="J18" s="55" t="s">
        <v>13</v>
      </c>
      <c r="K18" s="56"/>
      <c r="L18" s="57" t="s">
        <v>8</v>
      </c>
      <c r="M18" s="58"/>
      <c r="N18" s="55" t="s">
        <v>14</v>
      </c>
      <c r="O18" s="56"/>
      <c r="P18" s="57" t="s">
        <v>9</v>
      </c>
      <c r="Q18" s="58"/>
      <c r="R18" s="59" t="s">
        <v>36</v>
      </c>
      <c r="S18" s="60"/>
      <c r="T18" s="61" t="s">
        <v>70</v>
      </c>
      <c r="U18" s="62"/>
      <c r="V18" s="55" t="s">
        <v>10</v>
      </c>
      <c r="W18" s="56"/>
      <c r="X18" s="125" t="s">
        <v>11</v>
      </c>
      <c r="Y18" s="126"/>
      <c r="Z18" s="59" t="s">
        <v>73</v>
      </c>
      <c r="AA18" s="60"/>
      <c r="AB18" s="64" t="s">
        <v>76</v>
      </c>
      <c r="AC18" s="65"/>
      <c r="AD18" s="64" t="s">
        <v>83</v>
      </c>
      <c r="AE18" s="65"/>
      <c r="AF18" s="59" t="s">
        <v>71</v>
      </c>
      <c r="AG18" s="60"/>
      <c r="AH18" s="64" t="s">
        <v>47</v>
      </c>
      <c r="AI18" s="65"/>
      <c r="AJ18" s="59" t="s">
        <v>72</v>
      </c>
      <c r="AK18" s="60"/>
    </row>
    <row r="19" spans="1:37" ht="25.5" customHeight="1" thickBot="1" thickTop="1">
      <c r="A19" s="5"/>
      <c r="B19" s="45" t="s">
        <v>44</v>
      </c>
      <c r="C19" s="46"/>
      <c r="D19" s="49" t="s">
        <v>44</v>
      </c>
      <c r="E19" s="50"/>
      <c r="F19" s="45" t="s">
        <v>44</v>
      </c>
      <c r="G19" s="46"/>
      <c r="H19" s="49" t="s">
        <v>44</v>
      </c>
      <c r="I19" s="50"/>
      <c r="J19" s="45" t="s">
        <v>44</v>
      </c>
      <c r="K19" s="46"/>
      <c r="L19" s="49" t="s">
        <v>44</v>
      </c>
      <c r="M19" s="50"/>
      <c r="N19" s="45" t="s">
        <v>44</v>
      </c>
      <c r="O19" s="46"/>
      <c r="P19" s="49" t="s">
        <v>44</v>
      </c>
      <c r="Q19" s="50"/>
      <c r="R19" s="45" t="s">
        <v>44</v>
      </c>
      <c r="S19" s="46"/>
      <c r="T19" s="49" t="s">
        <v>44</v>
      </c>
      <c r="U19" s="50"/>
      <c r="V19" s="45" t="s">
        <v>44</v>
      </c>
      <c r="W19" s="46"/>
      <c r="X19" s="47" t="s">
        <v>44</v>
      </c>
      <c r="Y19" s="48"/>
      <c r="Z19" s="45" t="s">
        <v>44</v>
      </c>
      <c r="AA19" s="46"/>
      <c r="AB19" s="47" t="s">
        <v>44</v>
      </c>
      <c r="AC19" s="48"/>
      <c r="AD19" s="47" t="s">
        <v>44</v>
      </c>
      <c r="AE19" s="48"/>
      <c r="AF19" s="45" t="s">
        <v>44</v>
      </c>
      <c r="AG19" s="46"/>
      <c r="AH19" s="47" t="s">
        <v>44</v>
      </c>
      <c r="AI19" s="48"/>
      <c r="AJ19" s="45" t="s">
        <v>44</v>
      </c>
      <c r="AK19" s="46"/>
    </row>
    <row r="20" spans="1:37" ht="12.75">
      <c r="A20" s="1"/>
      <c r="B20" s="127"/>
      <c r="C20" s="128"/>
      <c r="D20" s="131"/>
      <c r="E20" s="132"/>
      <c r="F20" s="128"/>
      <c r="G20" s="128"/>
      <c r="H20" s="131"/>
      <c r="I20" s="132"/>
      <c r="J20" s="128"/>
      <c r="K20" s="128"/>
      <c r="L20" s="131"/>
      <c r="M20" s="132"/>
      <c r="N20" s="128"/>
      <c r="O20" s="128"/>
      <c r="P20" s="131"/>
      <c r="Q20" s="132"/>
      <c r="R20" s="128"/>
      <c r="S20" s="128"/>
      <c r="T20" s="131"/>
      <c r="U20" s="132"/>
      <c r="V20" s="128"/>
      <c r="W20" s="128"/>
      <c r="X20" s="115"/>
      <c r="Y20" s="116"/>
      <c r="Z20" s="128"/>
      <c r="AA20" s="128"/>
      <c r="AB20" s="115"/>
      <c r="AC20" s="116"/>
      <c r="AD20" s="115"/>
      <c r="AE20" s="116"/>
      <c r="AF20" s="128"/>
      <c r="AG20" s="128"/>
      <c r="AH20" s="115"/>
      <c r="AI20" s="116"/>
      <c r="AJ20" s="127"/>
      <c r="AK20" s="136"/>
    </row>
    <row r="21" spans="1:37" ht="12.75">
      <c r="A21" s="10" t="s">
        <v>21</v>
      </c>
      <c r="B21" s="129">
        <f>SUM(B23:B32)</f>
        <v>525.9759036144578</v>
      </c>
      <c r="C21" s="130"/>
      <c r="D21" s="133">
        <f>SUM(D23:D32)</f>
        <v>538.0240963855422</v>
      </c>
      <c r="E21" s="134"/>
      <c r="F21" s="130">
        <f>SUM(F23:F32)</f>
        <v>538.0240963855422</v>
      </c>
      <c r="G21" s="130"/>
      <c r="H21" s="133">
        <f>SUM(H23:H32)</f>
        <v>586.2168674698795</v>
      </c>
      <c r="I21" s="134"/>
      <c r="J21" s="130"/>
      <c r="K21" s="130"/>
      <c r="L21" s="133">
        <f>SUM(L23:L32)</f>
        <v>538.0240963855422</v>
      </c>
      <c r="M21" s="134"/>
      <c r="N21" s="130">
        <f>SUM(N23:N32)</f>
        <v>538.0240963855422</v>
      </c>
      <c r="O21" s="130"/>
      <c r="P21" s="133">
        <f>SUM(P22:P32)</f>
        <v>538.0240963855422</v>
      </c>
      <c r="Q21" s="134"/>
      <c r="R21" s="130">
        <f>SUM(R22:R32)</f>
        <v>562.1204819277109</v>
      </c>
      <c r="S21" s="130"/>
      <c r="T21" s="133">
        <f>SUM(T22:T32)</f>
        <v>538.0240963855422</v>
      </c>
      <c r="U21" s="134"/>
      <c r="V21" s="130">
        <f>SUM(V22:V32)</f>
        <v>538.0240963855422</v>
      </c>
      <c r="W21" s="130"/>
      <c r="X21" s="107">
        <f>SUM(X22:X32)</f>
        <v>538.0240963855422</v>
      </c>
      <c r="Y21" s="108"/>
      <c r="Z21" s="130">
        <f>SUM(Z22:Z32)</f>
        <v>592</v>
      </c>
      <c r="AA21" s="130"/>
      <c r="AB21" s="107">
        <f>SUM(AB22:AB32)</f>
        <v>592</v>
      </c>
      <c r="AC21" s="108"/>
      <c r="AD21" s="107">
        <f>SUM(AD22:AD32)</f>
        <v>525.9759036144578</v>
      </c>
      <c r="AE21" s="108"/>
      <c r="AF21" s="130"/>
      <c r="AG21" s="130"/>
      <c r="AH21" s="107">
        <f>SUM(AH22:AH32)</f>
        <v>41</v>
      </c>
      <c r="AI21" s="108"/>
      <c r="AJ21" s="129">
        <f>SUM(AJ22:AJ32)</f>
        <v>557.7831325301205</v>
      </c>
      <c r="AK21" s="137"/>
    </row>
    <row r="22" spans="1:37" ht="12.75">
      <c r="A22" s="9" t="s">
        <v>22</v>
      </c>
      <c r="B22" s="129"/>
      <c r="C22" s="130"/>
      <c r="D22" s="133"/>
      <c r="E22" s="134"/>
      <c r="F22" s="130"/>
      <c r="G22" s="130"/>
      <c r="H22" s="133"/>
      <c r="I22" s="134"/>
      <c r="J22" s="130"/>
      <c r="K22" s="130"/>
      <c r="L22" s="133"/>
      <c r="M22" s="134"/>
      <c r="N22" s="130"/>
      <c r="O22" s="130"/>
      <c r="P22" s="133"/>
      <c r="Q22" s="134"/>
      <c r="R22" s="130"/>
      <c r="S22" s="130"/>
      <c r="T22" s="133"/>
      <c r="U22" s="134"/>
      <c r="V22" s="130"/>
      <c r="W22" s="130"/>
      <c r="X22" s="107"/>
      <c r="Y22" s="108"/>
      <c r="Z22" s="130"/>
      <c r="AA22" s="130"/>
      <c r="AB22" s="107"/>
      <c r="AC22" s="108"/>
      <c r="AD22" s="107"/>
      <c r="AE22" s="108"/>
      <c r="AF22" s="130"/>
      <c r="AG22" s="130"/>
      <c r="AH22" s="107"/>
      <c r="AI22" s="108"/>
      <c r="AJ22" s="129"/>
      <c r="AK22" s="137"/>
    </row>
    <row r="23" spans="1:37" ht="12.75">
      <c r="A23" s="11" t="s">
        <v>38</v>
      </c>
      <c r="B23" s="129"/>
      <c r="C23" s="130"/>
      <c r="D23" s="133"/>
      <c r="E23" s="134"/>
      <c r="F23" s="130"/>
      <c r="G23" s="130"/>
      <c r="H23" s="133"/>
      <c r="I23" s="134"/>
      <c r="J23" s="130"/>
      <c r="K23" s="130"/>
      <c r="L23" s="133"/>
      <c r="M23" s="134"/>
      <c r="N23" s="130"/>
      <c r="O23" s="130"/>
      <c r="P23" s="133"/>
      <c r="Q23" s="134"/>
      <c r="R23" s="130"/>
      <c r="S23" s="130"/>
      <c r="T23" s="133"/>
      <c r="U23" s="134"/>
      <c r="V23" s="130"/>
      <c r="W23" s="130"/>
      <c r="X23" s="107"/>
      <c r="Y23" s="108"/>
      <c r="Z23" s="130"/>
      <c r="AA23" s="130"/>
      <c r="AB23" s="107"/>
      <c r="AC23" s="108"/>
      <c r="AD23" s="107"/>
      <c r="AE23" s="108"/>
      <c r="AF23" s="130"/>
      <c r="AG23" s="130"/>
      <c r="AH23" s="107"/>
      <c r="AI23" s="108"/>
      <c r="AJ23" s="129"/>
      <c r="AK23" s="137"/>
    </row>
    <row r="24" spans="1:37" ht="12.75">
      <c r="A24" s="3" t="s">
        <v>31</v>
      </c>
      <c r="B24" s="129"/>
      <c r="C24" s="130"/>
      <c r="D24" s="133">
        <f>B5</f>
        <v>25</v>
      </c>
      <c r="E24" s="134"/>
      <c r="F24" s="130">
        <f>B5</f>
        <v>25</v>
      </c>
      <c r="G24" s="130"/>
      <c r="H24" s="133">
        <f>B5</f>
        <v>25</v>
      </c>
      <c r="I24" s="134"/>
      <c r="J24" s="130"/>
      <c r="K24" s="130"/>
      <c r="L24" s="133">
        <f>B5</f>
        <v>25</v>
      </c>
      <c r="M24" s="134"/>
      <c r="N24" s="130">
        <f>B5</f>
        <v>25</v>
      </c>
      <c r="O24" s="130"/>
      <c r="P24" s="133">
        <f>B5</f>
        <v>25</v>
      </c>
      <c r="Q24" s="134"/>
      <c r="R24" s="130">
        <f>B5</f>
        <v>25</v>
      </c>
      <c r="S24" s="130"/>
      <c r="T24" s="133">
        <f>B5</f>
        <v>25</v>
      </c>
      <c r="U24" s="134"/>
      <c r="V24" s="130">
        <f>B5</f>
        <v>25</v>
      </c>
      <c r="W24" s="130"/>
      <c r="X24" s="107">
        <f>B5</f>
        <v>25</v>
      </c>
      <c r="Y24" s="108"/>
      <c r="Z24" s="130">
        <f>B5</f>
        <v>25</v>
      </c>
      <c r="AA24" s="130"/>
      <c r="AB24" s="107">
        <f>B5</f>
        <v>25</v>
      </c>
      <c r="AC24" s="108"/>
      <c r="AD24" s="107"/>
      <c r="AE24" s="108"/>
      <c r="AF24" s="130"/>
      <c r="AG24" s="130"/>
      <c r="AH24" s="107"/>
      <c r="AI24" s="108"/>
      <c r="AJ24" s="129">
        <f>B5</f>
        <v>25</v>
      </c>
      <c r="AK24" s="137"/>
    </row>
    <row r="25" spans="1:37" ht="12.75">
      <c r="A25" s="3" t="s">
        <v>32</v>
      </c>
      <c r="B25" s="129">
        <f>B6</f>
        <v>25</v>
      </c>
      <c r="C25" s="130"/>
      <c r="D25" s="133">
        <f>B6</f>
        <v>25</v>
      </c>
      <c r="E25" s="134"/>
      <c r="F25" s="130">
        <f>B6</f>
        <v>25</v>
      </c>
      <c r="G25" s="130"/>
      <c r="H25" s="133">
        <f>B6</f>
        <v>25</v>
      </c>
      <c r="I25" s="134"/>
      <c r="J25" s="130"/>
      <c r="K25" s="130"/>
      <c r="L25" s="133">
        <f>B6</f>
        <v>25</v>
      </c>
      <c r="M25" s="134"/>
      <c r="N25" s="130">
        <f>B6</f>
        <v>25</v>
      </c>
      <c r="O25" s="130"/>
      <c r="P25" s="133">
        <f>B6</f>
        <v>25</v>
      </c>
      <c r="Q25" s="134"/>
      <c r="R25" s="130">
        <f>B6</f>
        <v>25</v>
      </c>
      <c r="S25" s="130"/>
      <c r="T25" s="133">
        <f>B6</f>
        <v>25</v>
      </c>
      <c r="U25" s="134"/>
      <c r="V25" s="130">
        <f>B6</f>
        <v>25</v>
      </c>
      <c r="W25" s="130"/>
      <c r="X25" s="107">
        <f>B6</f>
        <v>25</v>
      </c>
      <c r="Y25" s="108"/>
      <c r="Z25" s="130">
        <f>B6</f>
        <v>25</v>
      </c>
      <c r="AA25" s="130"/>
      <c r="AB25" s="107">
        <f>B6</f>
        <v>25</v>
      </c>
      <c r="AC25" s="108"/>
      <c r="AD25" s="107">
        <f>B6</f>
        <v>25</v>
      </c>
      <c r="AE25" s="108"/>
      <c r="AF25" s="130"/>
      <c r="AG25" s="130"/>
      <c r="AH25" s="107"/>
      <c r="AI25" s="108"/>
      <c r="AJ25" s="129">
        <f>B6</f>
        <v>25</v>
      </c>
      <c r="AK25" s="137"/>
    </row>
    <row r="26" spans="1:37" ht="12.75">
      <c r="A26" s="3" t="s">
        <v>33</v>
      </c>
      <c r="B26" s="129"/>
      <c r="C26" s="130"/>
      <c r="D26" s="133"/>
      <c r="E26" s="134"/>
      <c r="F26" s="130"/>
      <c r="G26" s="130"/>
      <c r="H26" s="133"/>
      <c r="I26" s="134"/>
      <c r="J26" s="130"/>
      <c r="K26" s="130"/>
      <c r="L26" s="133"/>
      <c r="M26" s="134"/>
      <c r="N26" s="130"/>
      <c r="O26" s="130"/>
      <c r="P26" s="133"/>
      <c r="Q26" s="134"/>
      <c r="R26" s="130"/>
      <c r="S26" s="130"/>
      <c r="T26" s="133"/>
      <c r="U26" s="134"/>
      <c r="V26" s="130"/>
      <c r="W26" s="130"/>
      <c r="X26" s="107"/>
      <c r="Y26" s="108"/>
      <c r="Z26" s="130">
        <f>B7</f>
        <v>100</v>
      </c>
      <c r="AA26" s="130"/>
      <c r="AB26" s="107">
        <f>B7</f>
        <v>100</v>
      </c>
      <c r="AC26" s="108"/>
      <c r="AD26" s="107"/>
      <c r="AE26" s="108"/>
      <c r="AF26" s="130"/>
      <c r="AG26" s="130"/>
      <c r="AH26" s="107"/>
      <c r="AI26" s="108"/>
      <c r="AJ26" s="129"/>
      <c r="AK26" s="137"/>
    </row>
    <row r="27" spans="1:37" ht="12.75">
      <c r="A27" s="3" t="s">
        <v>34</v>
      </c>
      <c r="B27" s="129"/>
      <c r="C27" s="130"/>
      <c r="D27" s="133"/>
      <c r="E27" s="134"/>
      <c r="F27" s="130"/>
      <c r="G27" s="130"/>
      <c r="H27" s="133"/>
      <c r="I27" s="134"/>
      <c r="J27" s="130"/>
      <c r="K27" s="130"/>
      <c r="L27" s="133"/>
      <c r="M27" s="134"/>
      <c r="N27" s="130"/>
      <c r="O27" s="130"/>
      <c r="P27" s="133"/>
      <c r="Q27" s="134"/>
      <c r="R27" s="130"/>
      <c r="S27" s="130"/>
      <c r="T27" s="133"/>
      <c r="U27" s="134"/>
      <c r="V27" s="130"/>
      <c r="W27" s="130"/>
      <c r="X27" s="107"/>
      <c r="Y27" s="108"/>
      <c r="Z27" s="130">
        <f>B8</f>
        <v>12</v>
      </c>
      <c r="AA27" s="130"/>
      <c r="AB27" s="107">
        <f>B8</f>
        <v>12</v>
      </c>
      <c r="AC27" s="108"/>
      <c r="AD27" s="107"/>
      <c r="AE27" s="108"/>
      <c r="AF27" s="130"/>
      <c r="AG27" s="130"/>
      <c r="AH27" s="107"/>
      <c r="AI27" s="108"/>
      <c r="AJ27" s="129"/>
      <c r="AK27" s="137"/>
    </row>
    <row r="28" spans="1:37" ht="12.75">
      <c r="A28" s="3" t="s">
        <v>43</v>
      </c>
      <c r="B28" s="129"/>
      <c r="C28" s="130"/>
      <c r="D28" s="133"/>
      <c r="E28" s="134"/>
      <c r="F28" s="130"/>
      <c r="G28" s="130"/>
      <c r="H28" s="133">
        <f>B9</f>
        <v>100</v>
      </c>
      <c r="I28" s="134"/>
      <c r="J28" s="130"/>
      <c r="K28" s="130"/>
      <c r="L28" s="133"/>
      <c r="M28" s="134"/>
      <c r="N28" s="130"/>
      <c r="O28" s="130"/>
      <c r="P28" s="133"/>
      <c r="Q28" s="134"/>
      <c r="R28" s="130"/>
      <c r="S28" s="130"/>
      <c r="T28" s="107"/>
      <c r="U28" s="108"/>
      <c r="V28" s="130"/>
      <c r="W28" s="130"/>
      <c r="X28" s="107"/>
      <c r="Y28" s="108"/>
      <c r="Z28" s="130"/>
      <c r="AA28" s="130"/>
      <c r="AB28" s="107"/>
      <c r="AC28" s="108"/>
      <c r="AD28" s="107"/>
      <c r="AE28" s="108"/>
      <c r="AF28" s="130"/>
      <c r="AG28" s="130"/>
      <c r="AH28" s="107"/>
      <c r="AI28" s="108"/>
      <c r="AJ28" s="129"/>
      <c r="AK28" s="137"/>
    </row>
    <row r="29" spans="1:37" ht="12.75">
      <c r="A29" s="3" t="s">
        <v>48</v>
      </c>
      <c r="B29" s="129"/>
      <c r="C29" s="130"/>
      <c r="D29" s="133"/>
      <c r="E29" s="134"/>
      <c r="F29" s="130"/>
      <c r="G29" s="130"/>
      <c r="H29" s="133"/>
      <c r="I29" s="134"/>
      <c r="J29" s="130"/>
      <c r="K29" s="130"/>
      <c r="L29" s="133"/>
      <c r="M29" s="134"/>
      <c r="N29" s="130"/>
      <c r="O29" s="130"/>
      <c r="P29" s="133"/>
      <c r="Q29" s="134"/>
      <c r="R29" s="130">
        <f>B11</f>
        <v>50</v>
      </c>
      <c r="S29" s="130"/>
      <c r="T29" s="107"/>
      <c r="U29" s="108"/>
      <c r="V29" s="130"/>
      <c r="W29" s="130"/>
      <c r="X29" s="107"/>
      <c r="Y29" s="108"/>
      <c r="Z29" s="130"/>
      <c r="AA29" s="130"/>
      <c r="AB29" s="107"/>
      <c r="AC29" s="108"/>
      <c r="AD29" s="107"/>
      <c r="AE29" s="108"/>
      <c r="AF29" s="130"/>
      <c r="AG29" s="130"/>
      <c r="AH29" s="107"/>
      <c r="AI29" s="108"/>
      <c r="AJ29" s="129"/>
      <c r="AK29" s="137"/>
    </row>
    <row r="30" spans="1:37" ht="12.75">
      <c r="A30" s="12" t="s">
        <v>39</v>
      </c>
      <c r="B30" s="129"/>
      <c r="C30" s="130"/>
      <c r="D30" s="107"/>
      <c r="E30" s="108"/>
      <c r="F30" s="130"/>
      <c r="G30" s="130"/>
      <c r="H30" s="107"/>
      <c r="I30" s="108"/>
      <c r="J30" s="130"/>
      <c r="K30" s="130"/>
      <c r="L30" s="107"/>
      <c r="M30" s="108"/>
      <c r="N30" s="130"/>
      <c r="O30" s="130"/>
      <c r="P30" s="107"/>
      <c r="Q30" s="108"/>
      <c r="R30" s="130"/>
      <c r="S30" s="130"/>
      <c r="T30" s="107"/>
      <c r="U30" s="108"/>
      <c r="V30" s="130"/>
      <c r="W30" s="130"/>
      <c r="X30" s="107"/>
      <c r="Y30" s="108"/>
      <c r="Z30" s="130"/>
      <c r="AA30" s="130"/>
      <c r="AB30" s="107"/>
      <c r="AC30" s="108"/>
      <c r="AD30" s="107"/>
      <c r="AE30" s="108"/>
      <c r="AF30" s="130"/>
      <c r="AG30" s="130"/>
      <c r="AH30" s="107">
        <f>B12</f>
        <v>41</v>
      </c>
      <c r="AI30" s="108"/>
      <c r="AJ30" s="129">
        <f>B12</f>
        <v>41</v>
      </c>
      <c r="AK30" s="137"/>
    </row>
    <row r="31" spans="1:37" ht="12.75">
      <c r="A31" s="3"/>
      <c r="B31" s="129"/>
      <c r="C31" s="130"/>
      <c r="D31" s="107"/>
      <c r="E31" s="108"/>
      <c r="F31" s="130"/>
      <c r="G31" s="130"/>
      <c r="H31" s="107"/>
      <c r="I31" s="108"/>
      <c r="J31" s="130"/>
      <c r="K31" s="130"/>
      <c r="L31" s="107"/>
      <c r="M31" s="108"/>
      <c r="N31" s="130"/>
      <c r="O31" s="130"/>
      <c r="P31" s="107"/>
      <c r="Q31" s="108"/>
      <c r="R31" s="130"/>
      <c r="S31" s="130"/>
      <c r="T31" s="107"/>
      <c r="U31" s="108"/>
      <c r="V31" s="130"/>
      <c r="W31" s="130"/>
      <c r="X31" s="107"/>
      <c r="Y31" s="108"/>
      <c r="Z31" s="130"/>
      <c r="AA31" s="130"/>
      <c r="AB31" s="107"/>
      <c r="AC31" s="108"/>
      <c r="AD31" s="107"/>
      <c r="AE31" s="108"/>
      <c r="AF31" s="130"/>
      <c r="AG31" s="130"/>
      <c r="AH31" s="107"/>
      <c r="AI31" s="108"/>
      <c r="AJ31" s="129"/>
      <c r="AK31" s="137"/>
    </row>
    <row r="32" spans="1:37" ht="12.75">
      <c r="A32" s="8" t="s">
        <v>35</v>
      </c>
      <c r="B32" s="129">
        <f>B15</f>
        <v>500.9759036144579</v>
      </c>
      <c r="C32" s="130"/>
      <c r="D32" s="107">
        <f>D15</f>
        <v>488.0240963855421</v>
      </c>
      <c r="E32" s="108"/>
      <c r="F32" s="130">
        <f>F15</f>
        <v>488.0240963855421</v>
      </c>
      <c r="G32" s="130"/>
      <c r="H32" s="107">
        <f>H15</f>
        <v>436.2168674698795</v>
      </c>
      <c r="I32" s="108"/>
      <c r="J32" s="130">
        <f>J15</f>
        <v>0</v>
      </c>
      <c r="K32" s="130"/>
      <c r="L32" s="107">
        <f>L15</f>
        <v>488.0240963855421</v>
      </c>
      <c r="M32" s="108"/>
      <c r="N32" s="130">
        <f>N15</f>
        <v>488.0240963855421</v>
      </c>
      <c r="O32" s="130"/>
      <c r="P32" s="107">
        <f>P15</f>
        <v>488.0240963855421</v>
      </c>
      <c r="Q32" s="108"/>
      <c r="R32" s="130">
        <f>R15</f>
        <v>462.1204819277109</v>
      </c>
      <c r="S32" s="130"/>
      <c r="T32" s="107">
        <f>T15</f>
        <v>488.0240963855421</v>
      </c>
      <c r="U32" s="108"/>
      <c r="V32" s="130">
        <f>V15</f>
        <v>488.0240963855421</v>
      </c>
      <c r="W32" s="130"/>
      <c r="X32" s="107">
        <f>X15</f>
        <v>488.0240963855421</v>
      </c>
      <c r="Y32" s="108"/>
      <c r="Z32" s="130">
        <f>Z15</f>
        <v>430</v>
      </c>
      <c r="AA32" s="130"/>
      <c r="AB32" s="107">
        <f>AB15</f>
        <v>430</v>
      </c>
      <c r="AC32" s="108"/>
      <c r="AD32" s="107">
        <f>AD15</f>
        <v>500.9759036144579</v>
      </c>
      <c r="AE32" s="108"/>
      <c r="AF32" s="130"/>
      <c r="AG32" s="130"/>
      <c r="AH32" s="107"/>
      <c r="AI32" s="108"/>
      <c r="AJ32" s="129">
        <f>AJ15</f>
        <v>466.7831325301205</v>
      </c>
      <c r="AK32" s="137"/>
    </row>
    <row r="33" spans="1:37" ht="12.75">
      <c r="A33" s="12" t="s">
        <v>40</v>
      </c>
      <c r="B33" s="129">
        <f>B32*0.1116</f>
        <v>55.908910843373505</v>
      </c>
      <c r="C33" s="130"/>
      <c r="D33" s="107">
        <f>D32*0.1116</f>
        <v>54.4634891566265</v>
      </c>
      <c r="E33" s="108"/>
      <c r="F33" s="130">
        <f>F32*0.1116</f>
        <v>54.4634891566265</v>
      </c>
      <c r="G33" s="130"/>
      <c r="H33" s="107">
        <f>H32*0.1116</f>
        <v>48.68180240963856</v>
      </c>
      <c r="I33" s="108"/>
      <c r="J33" s="130"/>
      <c r="K33" s="130"/>
      <c r="L33" s="107">
        <f aca="true" t="shared" si="0" ref="L33:AB33">L32*0.1116</f>
        <v>54.4634891566265</v>
      </c>
      <c r="M33" s="108"/>
      <c r="N33" s="130">
        <f t="shared" si="0"/>
        <v>54.4634891566265</v>
      </c>
      <c r="O33" s="130"/>
      <c r="P33" s="107">
        <f t="shared" si="0"/>
        <v>54.4634891566265</v>
      </c>
      <c r="Q33" s="108"/>
      <c r="R33" s="130">
        <f t="shared" si="0"/>
        <v>51.572645783132536</v>
      </c>
      <c r="S33" s="130"/>
      <c r="T33" s="107">
        <f t="shared" si="0"/>
        <v>54.4634891566265</v>
      </c>
      <c r="U33" s="108"/>
      <c r="V33" s="130">
        <f t="shared" si="0"/>
        <v>54.4634891566265</v>
      </c>
      <c r="W33" s="130"/>
      <c r="X33" s="107">
        <f t="shared" si="0"/>
        <v>54.4634891566265</v>
      </c>
      <c r="Y33" s="108"/>
      <c r="Z33" s="130">
        <f t="shared" si="0"/>
        <v>47.988</v>
      </c>
      <c r="AA33" s="130"/>
      <c r="AB33" s="107">
        <f t="shared" si="0"/>
        <v>47.988</v>
      </c>
      <c r="AC33" s="108"/>
      <c r="AD33" s="107">
        <f>AD32*0.1116</f>
        <v>55.908910843373505</v>
      </c>
      <c r="AE33" s="108"/>
      <c r="AF33" s="135"/>
      <c r="AG33" s="135"/>
      <c r="AH33" s="107"/>
      <c r="AI33" s="108"/>
      <c r="AJ33" s="129">
        <f>AJ32*0.1116</f>
        <v>52.09299759036145</v>
      </c>
      <c r="AK33" s="137"/>
    </row>
    <row r="34" spans="1:37" ht="12.75">
      <c r="A34" s="3" t="s">
        <v>46</v>
      </c>
      <c r="B34" s="129">
        <f>B32*0.8884</f>
        <v>445.06699277108436</v>
      </c>
      <c r="C34" s="130"/>
      <c r="D34" s="107">
        <f>D32*0.8884</f>
        <v>433.5606072289156</v>
      </c>
      <c r="E34" s="108"/>
      <c r="F34" s="130">
        <f>F32*0.8884</f>
        <v>433.5606072289156</v>
      </c>
      <c r="G34" s="130"/>
      <c r="H34" s="107">
        <f>H32*0.8884</f>
        <v>387.5350650602409</v>
      </c>
      <c r="I34" s="108"/>
      <c r="J34" s="130"/>
      <c r="K34" s="130"/>
      <c r="L34" s="107">
        <f>L32*0.8884</f>
        <v>433.5606072289156</v>
      </c>
      <c r="M34" s="108"/>
      <c r="N34" s="130">
        <f>N32*0.8884</f>
        <v>433.5606072289156</v>
      </c>
      <c r="O34" s="130"/>
      <c r="P34" s="107">
        <f>P32*0.8884</f>
        <v>433.5606072289156</v>
      </c>
      <c r="Q34" s="108"/>
      <c r="R34" s="130">
        <f>R32*0.8884</f>
        <v>410.54783614457835</v>
      </c>
      <c r="S34" s="130"/>
      <c r="T34" s="107">
        <f>T32*0.8884</f>
        <v>433.5606072289156</v>
      </c>
      <c r="U34" s="108"/>
      <c r="V34" s="130">
        <f>V32*0.8884</f>
        <v>433.5606072289156</v>
      </c>
      <c r="W34" s="130"/>
      <c r="X34" s="107">
        <f>X32*0.8884</f>
        <v>433.5606072289156</v>
      </c>
      <c r="Y34" s="108"/>
      <c r="Z34" s="130">
        <f>Z32*0.8884</f>
        <v>382.012</v>
      </c>
      <c r="AA34" s="130"/>
      <c r="AB34" s="107">
        <f>AB32*0.8884</f>
        <v>382.012</v>
      </c>
      <c r="AC34" s="108"/>
      <c r="AD34" s="107">
        <f>AD32*0.8884</f>
        <v>445.06699277108436</v>
      </c>
      <c r="AE34" s="108"/>
      <c r="AF34" s="135"/>
      <c r="AG34" s="135"/>
      <c r="AH34" s="107"/>
      <c r="AI34" s="108"/>
      <c r="AJ34" s="129">
        <f>AJ32*0.8884</f>
        <v>414.69013493975905</v>
      </c>
      <c r="AK34" s="137"/>
    </row>
    <row r="35" spans="1:37" ht="12.75">
      <c r="A35" s="3"/>
      <c r="B35" s="129"/>
      <c r="C35" s="130"/>
      <c r="D35" s="107"/>
      <c r="E35" s="108"/>
      <c r="F35" s="130"/>
      <c r="G35" s="130"/>
      <c r="H35" s="107"/>
      <c r="I35" s="108"/>
      <c r="J35" s="130"/>
      <c r="K35" s="130"/>
      <c r="L35" s="107"/>
      <c r="M35" s="108"/>
      <c r="N35" s="130"/>
      <c r="O35" s="130"/>
      <c r="P35" s="107"/>
      <c r="Q35" s="108"/>
      <c r="R35" s="130"/>
      <c r="S35" s="130"/>
      <c r="T35" s="107"/>
      <c r="U35" s="108"/>
      <c r="V35" s="130"/>
      <c r="W35" s="130"/>
      <c r="X35" s="107"/>
      <c r="Y35" s="108"/>
      <c r="Z35" s="130"/>
      <c r="AA35" s="130"/>
      <c r="AB35" s="107"/>
      <c r="AC35" s="108"/>
      <c r="AD35" s="107"/>
      <c r="AE35" s="108"/>
      <c r="AF35" s="130"/>
      <c r="AG35" s="130"/>
      <c r="AH35" s="107"/>
      <c r="AI35" s="108"/>
      <c r="AJ35" s="129"/>
      <c r="AK35" s="137"/>
    </row>
    <row r="36" spans="1:37" ht="12.75">
      <c r="A36" s="9" t="s">
        <v>20</v>
      </c>
      <c r="B36" s="129">
        <f>B14</f>
        <v>466.0240963855422</v>
      </c>
      <c r="C36" s="130"/>
      <c r="D36" s="107">
        <f>D14</f>
        <v>453.9759036144578</v>
      </c>
      <c r="E36" s="108"/>
      <c r="F36" s="130">
        <f>F14</f>
        <v>453.9759036144578</v>
      </c>
      <c r="G36" s="130"/>
      <c r="H36" s="107">
        <f>H14</f>
        <v>405.7831325301205</v>
      </c>
      <c r="I36" s="108"/>
      <c r="J36" s="130">
        <f>J14</f>
        <v>0</v>
      </c>
      <c r="K36" s="130"/>
      <c r="L36" s="107">
        <f>L14</f>
        <v>453.9759036144578</v>
      </c>
      <c r="M36" s="108"/>
      <c r="N36" s="130">
        <f>N14</f>
        <v>453.9759036144578</v>
      </c>
      <c r="O36" s="130"/>
      <c r="P36" s="107">
        <f>P14</f>
        <v>453.9759036144578</v>
      </c>
      <c r="Q36" s="108"/>
      <c r="R36" s="130">
        <f>R14</f>
        <v>429.8795180722892</v>
      </c>
      <c r="S36" s="130"/>
      <c r="T36" s="107">
        <f>T14</f>
        <v>453.9759036144578</v>
      </c>
      <c r="U36" s="108"/>
      <c r="V36" s="130">
        <f>V14</f>
        <v>453.9759036144578</v>
      </c>
      <c r="W36" s="130"/>
      <c r="X36" s="107">
        <f>X14</f>
        <v>453.9759036144578</v>
      </c>
      <c r="Y36" s="108"/>
      <c r="Z36" s="130">
        <f>Z14</f>
        <v>400</v>
      </c>
      <c r="AA36" s="130"/>
      <c r="AB36" s="107">
        <f>AB14</f>
        <v>400</v>
      </c>
      <c r="AC36" s="108"/>
      <c r="AD36" s="107">
        <f>AD14</f>
        <v>466.0240963855422</v>
      </c>
      <c r="AE36" s="108"/>
      <c r="AF36" s="130"/>
      <c r="AG36" s="130"/>
      <c r="AH36" s="107"/>
      <c r="AI36" s="108"/>
      <c r="AJ36" s="129">
        <f>AJ14</f>
        <v>434.21686746987956</v>
      </c>
      <c r="AK36" s="137"/>
    </row>
    <row r="37" spans="1:37" ht="12.75">
      <c r="A37" s="6" t="s">
        <v>3</v>
      </c>
      <c r="B37" s="129"/>
      <c r="C37" s="130"/>
      <c r="D37" s="107"/>
      <c r="E37" s="108"/>
      <c r="F37" s="130"/>
      <c r="G37" s="130"/>
      <c r="H37" s="107"/>
      <c r="I37" s="108"/>
      <c r="J37" s="130"/>
      <c r="K37" s="130"/>
      <c r="L37" s="107"/>
      <c r="M37" s="108"/>
      <c r="N37" s="130"/>
      <c r="O37" s="130"/>
      <c r="P37" s="107"/>
      <c r="Q37" s="108"/>
      <c r="R37" s="130"/>
      <c r="S37" s="130"/>
      <c r="T37" s="107"/>
      <c r="U37" s="108"/>
      <c r="V37" s="130"/>
      <c r="W37" s="130"/>
      <c r="X37" s="107"/>
      <c r="Y37" s="108"/>
      <c r="Z37" s="130"/>
      <c r="AA37" s="130"/>
      <c r="AB37" s="107"/>
      <c r="AC37" s="108"/>
      <c r="AD37" s="107"/>
      <c r="AE37" s="108"/>
      <c r="AF37" s="130"/>
      <c r="AG37" s="130"/>
      <c r="AH37" s="107"/>
      <c r="AI37" s="108"/>
      <c r="AJ37" s="129"/>
      <c r="AK37" s="137"/>
    </row>
    <row r="38" spans="1:37" ht="12.75">
      <c r="A38" s="3" t="s">
        <v>0</v>
      </c>
      <c r="B38" s="129"/>
      <c r="C38" s="130"/>
      <c r="D38" s="133"/>
      <c r="E38" s="134"/>
      <c r="F38" s="130"/>
      <c r="G38" s="130"/>
      <c r="H38" s="133"/>
      <c r="I38" s="134"/>
      <c r="J38" s="130">
        <f>A3/4</f>
        <v>248</v>
      </c>
      <c r="K38" s="130"/>
      <c r="L38" s="133"/>
      <c r="M38" s="134"/>
      <c r="N38" s="130"/>
      <c r="O38" s="130"/>
      <c r="P38" s="133"/>
      <c r="Q38" s="134"/>
      <c r="R38" s="130"/>
      <c r="S38" s="130"/>
      <c r="T38" s="133"/>
      <c r="U38" s="134"/>
      <c r="V38" s="130"/>
      <c r="W38" s="130"/>
      <c r="X38" s="107"/>
      <c r="Y38" s="108"/>
      <c r="Z38" s="130"/>
      <c r="AA38" s="130"/>
      <c r="AB38" s="107"/>
      <c r="AC38" s="108"/>
      <c r="AD38" s="107"/>
      <c r="AE38" s="108"/>
      <c r="AF38" s="130"/>
      <c r="AG38" s="130"/>
      <c r="AH38" s="107"/>
      <c r="AI38" s="108"/>
      <c r="AJ38" s="129"/>
      <c r="AK38" s="137"/>
    </row>
    <row r="39" spans="1:37" ht="12.75">
      <c r="A39" s="12" t="s">
        <v>41</v>
      </c>
      <c r="B39" s="129">
        <f>B14</f>
        <v>466.0240963855422</v>
      </c>
      <c r="C39" s="130"/>
      <c r="D39" s="133">
        <f>D36</f>
        <v>453.9759036144578</v>
      </c>
      <c r="E39" s="134"/>
      <c r="F39" s="130">
        <f>F36</f>
        <v>453.9759036144578</v>
      </c>
      <c r="G39" s="130"/>
      <c r="H39" s="133">
        <f>H36</f>
        <v>405.7831325301205</v>
      </c>
      <c r="I39" s="134"/>
      <c r="J39" s="130">
        <f>A3/2</f>
        <v>496</v>
      </c>
      <c r="K39" s="130"/>
      <c r="L39" s="133"/>
      <c r="M39" s="134"/>
      <c r="N39" s="130">
        <f>N14/2</f>
        <v>226.9879518072289</v>
      </c>
      <c r="O39" s="130"/>
      <c r="P39" s="133"/>
      <c r="Q39" s="134"/>
      <c r="R39" s="130">
        <f>R36*0.25</f>
        <v>107.4698795180723</v>
      </c>
      <c r="S39" s="130"/>
      <c r="T39" s="133">
        <f>T36*0.25</f>
        <v>113.49397590361446</v>
      </c>
      <c r="U39" s="134"/>
      <c r="V39" s="130"/>
      <c r="W39" s="130"/>
      <c r="X39" s="107">
        <f>X14*0.25</f>
        <v>113.49397590361446</v>
      </c>
      <c r="Y39" s="108"/>
      <c r="Z39" s="130">
        <f>Z14</f>
        <v>400</v>
      </c>
      <c r="AA39" s="130"/>
      <c r="AB39" s="109">
        <f>AB36-AB46</f>
        <v>300</v>
      </c>
      <c r="AC39" s="110"/>
      <c r="AD39" s="112">
        <f>AD36-AD46</f>
        <v>366.0240963855422</v>
      </c>
      <c r="AE39" s="110"/>
      <c r="AF39" s="130">
        <f>A3</f>
        <v>992</v>
      </c>
      <c r="AG39" s="130"/>
      <c r="AH39" s="107"/>
      <c r="AI39" s="108"/>
      <c r="AJ39" s="129">
        <f>AJ14</f>
        <v>434.21686746987956</v>
      </c>
      <c r="AK39" s="137"/>
    </row>
    <row r="40" spans="1:37" ht="12.75">
      <c r="A40" s="3" t="s">
        <v>1</v>
      </c>
      <c r="B40" s="129"/>
      <c r="C40" s="130"/>
      <c r="D40" s="133"/>
      <c r="E40" s="134"/>
      <c r="F40" s="130"/>
      <c r="G40" s="130"/>
      <c r="H40" s="133"/>
      <c r="I40" s="134"/>
      <c r="J40" s="130">
        <f>A3/4</f>
        <v>248</v>
      </c>
      <c r="K40" s="130"/>
      <c r="L40" s="133"/>
      <c r="M40" s="134"/>
      <c r="N40" s="130"/>
      <c r="O40" s="130"/>
      <c r="P40" s="133"/>
      <c r="Q40" s="134"/>
      <c r="R40" s="130"/>
      <c r="S40" s="130"/>
      <c r="T40" s="133"/>
      <c r="U40" s="134"/>
      <c r="V40" s="130"/>
      <c r="W40" s="130"/>
      <c r="X40" s="107"/>
      <c r="Y40" s="108"/>
      <c r="Z40" s="130"/>
      <c r="AA40" s="130"/>
      <c r="AB40" s="107"/>
      <c r="AC40" s="108"/>
      <c r="AD40" s="107"/>
      <c r="AE40" s="108"/>
      <c r="AF40" s="130"/>
      <c r="AG40" s="130"/>
      <c r="AH40" s="107"/>
      <c r="AI40" s="108"/>
      <c r="AJ40" s="129"/>
      <c r="AK40" s="137"/>
    </row>
    <row r="41" spans="1:37" ht="12.75">
      <c r="A41" s="3" t="s">
        <v>2</v>
      </c>
      <c r="B41" s="129"/>
      <c r="C41" s="130"/>
      <c r="D41" s="133"/>
      <c r="E41" s="134"/>
      <c r="F41" s="130"/>
      <c r="G41" s="130"/>
      <c r="H41" s="133"/>
      <c r="I41" s="134"/>
      <c r="J41" s="130"/>
      <c r="K41" s="130"/>
      <c r="L41" s="133">
        <f>L36</f>
        <v>453.9759036144578</v>
      </c>
      <c r="M41" s="134"/>
      <c r="N41" s="130"/>
      <c r="O41" s="130"/>
      <c r="P41" s="133"/>
      <c r="Q41" s="134"/>
      <c r="R41" s="130"/>
      <c r="S41" s="130"/>
      <c r="T41" s="133"/>
      <c r="U41" s="134"/>
      <c r="V41" s="130"/>
      <c r="W41" s="130"/>
      <c r="X41" s="107"/>
      <c r="Y41" s="108"/>
      <c r="Z41" s="130"/>
      <c r="AA41" s="130"/>
      <c r="AB41" s="107"/>
      <c r="AC41" s="108"/>
      <c r="AD41" s="107"/>
      <c r="AE41" s="108"/>
      <c r="AF41" s="130"/>
      <c r="AG41" s="130"/>
      <c r="AH41" s="107"/>
      <c r="AI41" s="108"/>
      <c r="AJ41" s="129"/>
      <c r="AK41" s="137"/>
    </row>
    <row r="42" spans="1:37" ht="12.75">
      <c r="A42" s="3" t="s">
        <v>16</v>
      </c>
      <c r="B42" s="129"/>
      <c r="C42" s="130"/>
      <c r="D42" s="133"/>
      <c r="E42" s="134"/>
      <c r="F42" s="130"/>
      <c r="G42" s="130"/>
      <c r="H42" s="133"/>
      <c r="I42" s="134"/>
      <c r="J42" s="130"/>
      <c r="K42" s="130"/>
      <c r="L42" s="133"/>
      <c r="M42" s="134"/>
      <c r="N42" s="130">
        <f>N14/2</f>
        <v>226.9879518072289</v>
      </c>
      <c r="O42" s="130"/>
      <c r="P42" s="133"/>
      <c r="Q42" s="134"/>
      <c r="R42" s="130"/>
      <c r="S42" s="130"/>
      <c r="T42" s="133"/>
      <c r="U42" s="134"/>
      <c r="V42" s="130"/>
      <c r="W42" s="130"/>
      <c r="X42" s="107"/>
      <c r="Y42" s="108"/>
      <c r="Z42" s="130"/>
      <c r="AA42" s="130"/>
      <c r="AB42" s="107"/>
      <c r="AC42" s="108"/>
      <c r="AD42" s="107"/>
      <c r="AE42" s="108"/>
      <c r="AF42" s="130"/>
      <c r="AG42" s="130"/>
      <c r="AH42" s="107"/>
      <c r="AI42" s="108"/>
      <c r="AJ42" s="129"/>
      <c r="AK42" s="137"/>
    </row>
    <row r="43" spans="1:37" ht="12.75">
      <c r="A43" s="4" t="s">
        <v>17</v>
      </c>
      <c r="B43" s="129"/>
      <c r="C43" s="130"/>
      <c r="D43" s="133"/>
      <c r="E43" s="134"/>
      <c r="F43" s="130"/>
      <c r="G43" s="130"/>
      <c r="H43" s="133"/>
      <c r="I43" s="134"/>
      <c r="J43" s="130"/>
      <c r="K43" s="130"/>
      <c r="L43" s="133"/>
      <c r="M43" s="134"/>
      <c r="N43" s="130"/>
      <c r="O43" s="130"/>
      <c r="P43" s="133">
        <f>P14</f>
        <v>453.9759036144578</v>
      </c>
      <c r="Q43" s="134"/>
      <c r="R43" s="130">
        <f>R36*0.75</f>
        <v>322.40963855421694</v>
      </c>
      <c r="S43" s="130"/>
      <c r="T43" s="133">
        <f>T36*0.75</f>
        <v>340.48192771084337</v>
      </c>
      <c r="U43" s="134"/>
      <c r="V43" s="130"/>
      <c r="W43" s="130"/>
      <c r="X43" s="107"/>
      <c r="Y43" s="108"/>
      <c r="Z43" s="130"/>
      <c r="AA43" s="130"/>
      <c r="AB43" s="107"/>
      <c r="AC43" s="108"/>
      <c r="AD43" s="107"/>
      <c r="AE43" s="108"/>
      <c r="AF43" s="130"/>
      <c r="AG43" s="130"/>
      <c r="AH43" s="107"/>
      <c r="AI43" s="108"/>
      <c r="AJ43" s="129"/>
      <c r="AK43" s="137"/>
    </row>
    <row r="44" spans="1:37" ht="12.75">
      <c r="A44" s="4" t="s">
        <v>4</v>
      </c>
      <c r="B44" s="129"/>
      <c r="C44" s="130"/>
      <c r="D44" s="133"/>
      <c r="E44" s="134"/>
      <c r="F44" s="130"/>
      <c r="G44" s="130"/>
      <c r="H44" s="133"/>
      <c r="I44" s="134"/>
      <c r="J44" s="130"/>
      <c r="K44" s="130"/>
      <c r="L44" s="133"/>
      <c r="M44" s="134"/>
      <c r="N44" s="130"/>
      <c r="O44" s="130"/>
      <c r="P44" s="133"/>
      <c r="Q44" s="134"/>
      <c r="R44" s="130"/>
      <c r="S44" s="130"/>
      <c r="T44" s="133"/>
      <c r="U44" s="134"/>
      <c r="V44" s="130">
        <f>V14</f>
        <v>453.9759036144578</v>
      </c>
      <c r="W44" s="130"/>
      <c r="X44" s="107"/>
      <c r="Y44" s="108"/>
      <c r="Z44" s="130"/>
      <c r="AA44" s="130"/>
      <c r="AB44" s="107"/>
      <c r="AC44" s="108"/>
      <c r="AD44" s="107"/>
      <c r="AE44" s="108"/>
      <c r="AF44" s="130"/>
      <c r="AG44" s="130"/>
      <c r="AH44" s="107"/>
      <c r="AI44" s="108"/>
      <c r="AJ44" s="129"/>
      <c r="AK44" s="137"/>
    </row>
    <row r="45" spans="1:37" ht="12.75">
      <c r="A45" s="4" t="s">
        <v>5</v>
      </c>
      <c r="B45" s="129"/>
      <c r="C45" s="130"/>
      <c r="D45" s="133"/>
      <c r="E45" s="134"/>
      <c r="F45" s="130"/>
      <c r="G45" s="130"/>
      <c r="H45" s="133"/>
      <c r="I45" s="134"/>
      <c r="J45" s="130"/>
      <c r="K45" s="130"/>
      <c r="L45" s="133"/>
      <c r="M45" s="134"/>
      <c r="N45" s="130"/>
      <c r="O45" s="130"/>
      <c r="P45" s="133"/>
      <c r="Q45" s="134"/>
      <c r="R45" s="130"/>
      <c r="S45" s="130"/>
      <c r="T45" s="133"/>
      <c r="U45" s="134"/>
      <c r="V45" s="130"/>
      <c r="W45" s="130"/>
      <c r="X45" s="107">
        <f>X14*0.75</f>
        <v>340.48192771084337</v>
      </c>
      <c r="Y45" s="108"/>
      <c r="Z45" s="130"/>
      <c r="AA45" s="130"/>
      <c r="AB45" s="107"/>
      <c r="AC45" s="108"/>
      <c r="AD45" s="107"/>
      <c r="AE45" s="108"/>
      <c r="AF45" s="130"/>
      <c r="AG45" s="130"/>
      <c r="AH45" s="107"/>
      <c r="AI45" s="108"/>
      <c r="AJ45" s="129"/>
      <c r="AK45" s="137"/>
    </row>
    <row r="46" spans="1:37" ht="12.75">
      <c r="A46" s="4" t="s">
        <v>49</v>
      </c>
      <c r="B46" s="129"/>
      <c r="C46" s="130"/>
      <c r="D46" s="133"/>
      <c r="E46" s="134"/>
      <c r="F46" s="130"/>
      <c r="G46" s="130"/>
      <c r="H46" s="133"/>
      <c r="I46" s="134"/>
      <c r="J46" s="130"/>
      <c r="K46" s="130"/>
      <c r="L46" s="133"/>
      <c r="M46" s="134"/>
      <c r="N46" s="130"/>
      <c r="O46" s="130"/>
      <c r="P46" s="133"/>
      <c r="Q46" s="134"/>
      <c r="R46" s="130"/>
      <c r="S46" s="130"/>
      <c r="T46" s="133"/>
      <c r="U46" s="134"/>
      <c r="V46" s="130"/>
      <c r="W46" s="130"/>
      <c r="X46" s="107"/>
      <c r="Y46" s="108"/>
      <c r="Z46" s="130"/>
      <c r="AA46" s="130"/>
      <c r="AB46" s="109">
        <v>100</v>
      </c>
      <c r="AC46" s="110"/>
      <c r="AD46" s="109">
        <v>100</v>
      </c>
      <c r="AE46" s="110"/>
      <c r="AF46" s="130"/>
      <c r="AG46" s="130"/>
      <c r="AH46" s="107"/>
      <c r="AI46" s="108"/>
      <c r="AJ46" s="129"/>
      <c r="AK46" s="137"/>
    </row>
    <row r="48" spans="2:37" ht="12.75" hidden="1">
      <c r="B48" s="111">
        <f>B21+B36</f>
        <v>992</v>
      </c>
      <c r="C48" s="111"/>
      <c r="D48" s="111">
        <f>D21+D36</f>
        <v>992</v>
      </c>
      <c r="E48" s="111"/>
      <c r="F48" s="111">
        <f>F21+F36</f>
        <v>992</v>
      </c>
      <c r="G48" s="111"/>
      <c r="H48" s="111">
        <f>H21+H36</f>
        <v>992</v>
      </c>
      <c r="I48" s="111"/>
      <c r="J48" s="111">
        <f>J21+J36</f>
        <v>0</v>
      </c>
      <c r="K48" s="111"/>
      <c r="L48" s="111">
        <f>L21+L36</f>
        <v>992</v>
      </c>
      <c r="M48" s="111"/>
      <c r="N48" s="111">
        <f>N21+N36</f>
        <v>992</v>
      </c>
      <c r="O48" s="111"/>
      <c r="P48" s="111">
        <f>P21+P36</f>
        <v>992</v>
      </c>
      <c r="Q48" s="111"/>
      <c r="R48" s="111">
        <f>R21+R36</f>
        <v>992.0000000000001</v>
      </c>
      <c r="S48" s="111"/>
      <c r="T48" s="111">
        <f>T21+T36</f>
        <v>992</v>
      </c>
      <c r="U48" s="111"/>
      <c r="V48" s="111">
        <f>V21+V36</f>
        <v>992</v>
      </c>
      <c r="W48" s="111"/>
      <c r="X48" s="111">
        <f>X21+X36</f>
        <v>992</v>
      </c>
      <c r="Y48" s="111"/>
      <c r="Z48" s="111">
        <f>Z21+Z36</f>
        <v>992</v>
      </c>
      <c r="AA48" s="111"/>
      <c r="AB48" s="111">
        <f>AB21+AB36</f>
        <v>992</v>
      </c>
      <c r="AC48" s="111"/>
      <c r="AD48" s="111">
        <f>AD21+AD36</f>
        <v>992</v>
      </c>
      <c r="AE48" s="111"/>
      <c r="AF48" s="111">
        <f>AF21+AF36</f>
        <v>0</v>
      </c>
      <c r="AG48" s="111"/>
      <c r="AH48" s="111">
        <f>AH21+AH36</f>
        <v>41</v>
      </c>
      <c r="AI48" s="111"/>
      <c r="AJ48" s="111">
        <f>AJ21+AJ36</f>
        <v>992</v>
      </c>
      <c r="AK48" s="111"/>
    </row>
  </sheetData>
  <mergeCells count="811">
    <mergeCell ref="D9:E9"/>
    <mergeCell ref="D10:E10"/>
    <mergeCell ref="B4:C4"/>
    <mergeCell ref="B5:C5"/>
    <mergeCell ref="B6:C6"/>
    <mergeCell ref="B7:C7"/>
    <mergeCell ref="B8:C8"/>
    <mergeCell ref="B9:C9"/>
    <mergeCell ref="B10:C10"/>
    <mergeCell ref="F9:G9"/>
    <mergeCell ref="F10:G10"/>
    <mergeCell ref="D1:E1"/>
    <mergeCell ref="D2:E2"/>
    <mergeCell ref="D3:E3"/>
    <mergeCell ref="D4:E4"/>
    <mergeCell ref="D5:E5"/>
    <mergeCell ref="D6:E6"/>
    <mergeCell ref="D7:E7"/>
    <mergeCell ref="D8:E8"/>
    <mergeCell ref="H9:I9"/>
    <mergeCell ref="H10:I10"/>
    <mergeCell ref="F1:G1"/>
    <mergeCell ref="F2:G2"/>
    <mergeCell ref="F3:G3"/>
    <mergeCell ref="F4:G4"/>
    <mergeCell ref="F5:G5"/>
    <mergeCell ref="F6:G6"/>
    <mergeCell ref="F7:G7"/>
    <mergeCell ref="F8:G8"/>
    <mergeCell ref="J9:K9"/>
    <mergeCell ref="J10:K10"/>
    <mergeCell ref="H1:I1"/>
    <mergeCell ref="H2:I2"/>
    <mergeCell ref="H3:I3"/>
    <mergeCell ref="H4:I4"/>
    <mergeCell ref="H5:I5"/>
    <mergeCell ref="H6:I6"/>
    <mergeCell ref="H7:I7"/>
    <mergeCell ref="H8:I8"/>
    <mergeCell ref="L9:M9"/>
    <mergeCell ref="L10:M10"/>
    <mergeCell ref="J1:K1"/>
    <mergeCell ref="J2:K2"/>
    <mergeCell ref="J3:K3"/>
    <mergeCell ref="J4:K4"/>
    <mergeCell ref="J5:K5"/>
    <mergeCell ref="J6:K6"/>
    <mergeCell ref="J7:K7"/>
    <mergeCell ref="J8:K8"/>
    <mergeCell ref="N9:O9"/>
    <mergeCell ref="N10:O10"/>
    <mergeCell ref="L1:M1"/>
    <mergeCell ref="L2:M2"/>
    <mergeCell ref="L3:M3"/>
    <mergeCell ref="L4:M4"/>
    <mergeCell ref="L5:M5"/>
    <mergeCell ref="L6:M6"/>
    <mergeCell ref="L7:M7"/>
    <mergeCell ref="L8:M8"/>
    <mergeCell ref="P9:Q9"/>
    <mergeCell ref="P10:Q10"/>
    <mergeCell ref="N1:O1"/>
    <mergeCell ref="N2:O2"/>
    <mergeCell ref="N3:O3"/>
    <mergeCell ref="N4:O4"/>
    <mergeCell ref="N5:O5"/>
    <mergeCell ref="N6:O6"/>
    <mergeCell ref="N7:O7"/>
    <mergeCell ref="N8:O8"/>
    <mergeCell ref="R9:S9"/>
    <mergeCell ref="R10:S10"/>
    <mergeCell ref="P1:Q1"/>
    <mergeCell ref="P2:Q2"/>
    <mergeCell ref="P3:Q3"/>
    <mergeCell ref="P4:Q4"/>
    <mergeCell ref="P5:Q5"/>
    <mergeCell ref="P6:Q6"/>
    <mergeCell ref="P7:Q7"/>
    <mergeCell ref="P8:Q8"/>
    <mergeCell ref="T9:U9"/>
    <mergeCell ref="T10:U10"/>
    <mergeCell ref="R1:S1"/>
    <mergeCell ref="R2:S2"/>
    <mergeCell ref="R3:S3"/>
    <mergeCell ref="R4:S4"/>
    <mergeCell ref="R5:S5"/>
    <mergeCell ref="R6:S6"/>
    <mergeCell ref="R7:S7"/>
    <mergeCell ref="R8:S8"/>
    <mergeCell ref="V9:W9"/>
    <mergeCell ref="V10:W10"/>
    <mergeCell ref="T1:U1"/>
    <mergeCell ref="T2:U2"/>
    <mergeCell ref="T3:U3"/>
    <mergeCell ref="T4:U4"/>
    <mergeCell ref="T5:U5"/>
    <mergeCell ref="T6:U6"/>
    <mergeCell ref="T7:U7"/>
    <mergeCell ref="T8:U8"/>
    <mergeCell ref="X9:Y9"/>
    <mergeCell ref="X10:Y10"/>
    <mergeCell ref="V1:W1"/>
    <mergeCell ref="V2:W2"/>
    <mergeCell ref="V3:W3"/>
    <mergeCell ref="V4:W4"/>
    <mergeCell ref="V5:W5"/>
    <mergeCell ref="V6:W6"/>
    <mergeCell ref="V7:W7"/>
    <mergeCell ref="V8:W8"/>
    <mergeCell ref="Z9:AA9"/>
    <mergeCell ref="Z10:AA10"/>
    <mergeCell ref="X1:Y1"/>
    <mergeCell ref="X2:Y2"/>
    <mergeCell ref="X3:Y3"/>
    <mergeCell ref="X4:Y4"/>
    <mergeCell ref="X5:Y5"/>
    <mergeCell ref="X6:Y6"/>
    <mergeCell ref="X7:Y7"/>
    <mergeCell ref="X8:Y8"/>
    <mergeCell ref="AB9:AC9"/>
    <mergeCell ref="AB10:AC10"/>
    <mergeCell ref="Z1:AA1"/>
    <mergeCell ref="Z2:AA2"/>
    <mergeCell ref="Z3:AA3"/>
    <mergeCell ref="Z4:AA4"/>
    <mergeCell ref="Z5:AA5"/>
    <mergeCell ref="Z6:AA6"/>
    <mergeCell ref="Z7:AA7"/>
    <mergeCell ref="Z8:AA8"/>
    <mergeCell ref="AF9:AG9"/>
    <mergeCell ref="AF10:AG10"/>
    <mergeCell ref="AB1:AC1"/>
    <mergeCell ref="AB2:AC2"/>
    <mergeCell ref="AB3:AC3"/>
    <mergeCell ref="AB4:AC4"/>
    <mergeCell ref="AB5:AC5"/>
    <mergeCell ref="AB6:AC6"/>
    <mergeCell ref="AB7:AC7"/>
    <mergeCell ref="AB8:AC8"/>
    <mergeCell ref="AH9:AI9"/>
    <mergeCell ref="AH10:AI10"/>
    <mergeCell ref="AF1:AG1"/>
    <mergeCell ref="AF2:AG2"/>
    <mergeCell ref="AF3:AG3"/>
    <mergeCell ref="AF4:AG4"/>
    <mergeCell ref="AF5:AG5"/>
    <mergeCell ref="AF6:AG6"/>
    <mergeCell ref="AF7:AG7"/>
    <mergeCell ref="AF8:AG8"/>
    <mergeCell ref="AJ9:AK9"/>
    <mergeCell ref="AJ10:AK10"/>
    <mergeCell ref="AH1:AI1"/>
    <mergeCell ref="AH2:AI2"/>
    <mergeCell ref="AH3:AI3"/>
    <mergeCell ref="AH4:AI4"/>
    <mergeCell ref="AH5:AI5"/>
    <mergeCell ref="AH6:AI6"/>
    <mergeCell ref="AH7:AI7"/>
    <mergeCell ref="AH8:AI8"/>
    <mergeCell ref="AJ5:AK5"/>
    <mergeCell ref="AJ6:AK6"/>
    <mergeCell ref="AJ7:AK7"/>
    <mergeCell ref="AJ8:AK8"/>
    <mergeCell ref="AJ1:AK1"/>
    <mergeCell ref="AJ2:AK2"/>
    <mergeCell ref="AJ3:AK3"/>
    <mergeCell ref="AJ4:AK4"/>
    <mergeCell ref="Z15:AA15"/>
    <mergeCell ref="X11:Y11"/>
    <mergeCell ref="X12:Y12"/>
    <mergeCell ref="X13:Y13"/>
    <mergeCell ref="X14:Y14"/>
    <mergeCell ref="X15:Y15"/>
    <mergeCell ref="Z11:AA11"/>
    <mergeCell ref="Z12:AA12"/>
    <mergeCell ref="Z13:AA13"/>
    <mergeCell ref="Z14:AA14"/>
    <mergeCell ref="AF15:AG15"/>
    <mergeCell ref="AB11:AC11"/>
    <mergeCell ref="AB12:AC12"/>
    <mergeCell ref="AB13:AC13"/>
    <mergeCell ref="AB14:AC14"/>
    <mergeCell ref="AB15:AC15"/>
    <mergeCell ref="AF11:AG11"/>
    <mergeCell ref="AF12:AG12"/>
    <mergeCell ref="AF13:AG13"/>
    <mergeCell ref="AF14:AG14"/>
    <mergeCell ref="AJ15:AK15"/>
    <mergeCell ref="AH11:AI11"/>
    <mergeCell ref="AH12:AI12"/>
    <mergeCell ref="AH13:AI13"/>
    <mergeCell ref="AH14:AI14"/>
    <mergeCell ref="AH15:AI15"/>
    <mergeCell ref="AJ11:AK11"/>
    <mergeCell ref="AJ12:AK12"/>
    <mergeCell ref="AJ13:AK13"/>
    <mergeCell ref="AJ14:AK14"/>
    <mergeCell ref="T15:U15"/>
    <mergeCell ref="V11:W11"/>
    <mergeCell ref="V12:W12"/>
    <mergeCell ref="V13:W13"/>
    <mergeCell ref="V14:W14"/>
    <mergeCell ref="V15:W15"/>
    <mergeCell ref="T11:U11"/>
    <mergeCell ref="T12:U12"/>
    <mergeCell ref="T13:U13"/>
    <mergeCell ref="T14:U14"/>
    <mergeCell ref="P15:Q15"/>
    <mergeCell ref="R11:S11"/>
    <mergeCell ref="R12:S12"/>
    <mergeCell ref="R13:S13"/>
    <mergeCell ref="R14:S14"/>
    <mergeCell ref="R15:S15"/>
    <mergeCell ref="P11:Q11"/>
    <mergeCell ref="P12:Q12"/>
    <mergeCell ref="P13:Q13"/>
    <mergeCell ref="P14:Q14"/>
    <mergeCell ref="L15:M15"/>
    <mergeCell ref="N11:O11"/>
    <mergeCell ref="N12:O12"/>
    <mergeCell ref="N13:O13"/>
    <mergeCell ref="N14:O14"/>
    <mergeCell ref="N15:O15"/>
    <mergeCell ref="L11:M11"/>
    <mergeCell ref="L12:M12"/>
    <mergeCell ref="L13:M13"/>
    <mergeCell ref="L14:M14"/>
    <mergeCell ref="H15:I15"/>
    <mergeCell ref="J11:K11"/>
    <mergeCell ref="J12:K12"/>
    <mergeCell ref="J13:K13"/>
    <mergeCell ref="J14:K14"/>
    <mergeCell ref="J15:K15"/>
    <mergeCell ref="H11:I11"/>
    <mergeCell ref="H12:I12"/>
    <mergeCell ref="H13:I13"/>
    <mergeCell ref="H14:I14"/>
    <mergeCell ref="D15:E15"/>
    <mergeCell ref="F11:G11"/>
    <mergeCell ref="F12:G12"/>
    <mergeCell ref="F13:G13"/>
    <mergeCell ref="F14:G14"/>
    <mergeCell ref="F15:G15"/>
    <mergeCell ref="AJ46:AK46"/>
    <mergeCell ref="B11:C11"/>
    <mergeCell ref="B12:C12"/>
    <mergeCell ref="B13:C13"/>
    <mergeCell ref="B14:C14"/>
    <mergeCell ref="B15:C15"/>
    <mergeCell ref="D11:E11"/>
    <mergeCell ref="D12:E12"/>
    <mergeCell ref="D13:E13"/>
    <mergeCell ref="D14:E14"/>
    <mergeCell ref="AJ42:AK42"/>
    <mergeCell ref="AJ43:AK43"/>
    <mergeCell ref="AJ44:AK44"/>
    <mergeCell ref="AJ45:AK45"/>
    <mergeCell ref="AJ38:AK38"/>
    <mergeCell ref="AJ39:AK39"/>
    <mergeCell ref="AJ40:AK40"/>
    <mergeCell ref="AJ41:AK41"/>
    <mergeCell ref="AJ34:AK34"/>
    <mergeCell ref="AJ35:AK35"/>
    <mergeCell ref="AJ36:AK36"/>
    <mergeCell ref="AJ37:AK37"/>
    <mergeCell ref="AJ30:AK30"/>
    <mergeCell ref="AJ31:AK31"/>
    <mergeCell ref="AJ32:AK32"/>
    <mergeCell ref="AJ33:AK33"/>
    <mergeCell ref="AJ26:AK26"/>
    <mergeCell ref="AJ27:AK27"/>
    <mergeCell ref="AJ28:AK28"/>
    <mergeCell ref="AJ29:AK29"/>
    <mergeCell ref="AJ22:AK22"/>
    <mergeCell ref="AJ23:AK23"/>
    <mergeCell ref="AJ24:AK24"/>
    <mergeCell ref="AJ25:AK25"/>
    <mergeCell ref="AJ20:AK20"/>
    <mergeCell ref="AJ21:AK21"/>
    <mergeCell ref="B19:C19"/>
    <mergeCell ref="D19:E19"/>
    <mergeCell ref="F19:G19"/>
    <mergeCell ref="H19:I19"/>
    <mergeCell ref="J19:K19"/>
    <mergeCell ref="L19:M19"/>
    <mergeCell ref="N19:O19"/>
    <mergeCell ref="P19:Q19"/>
    <mergeCell ref="AH43:AI43"/>
    <mergeCell ref="AH44:AI44"/>
    <mergeCell ref="AH45:AI45"/>
    <mergeCell ref="AH46:AI46"/>
    <mergeCell ref="AH39:AI39"/>
    <mergeCell ref="AH40:AI40"/>
    <mergeCell ref="AH41:AI41"/>
    <mergeCell ref="AH42:AI42"/>
    <mergeCell ref="AH35:AI35"/>
    <mergeCell ref="AH36:AI36"/>
    <mergeCell ref="AH37:AI37"/>
    <mergeCell ref="AH38:AI38"/>
    <mergeCell ref="AH31:AI31"/>
    <mergeCell ref="AH32:AI32"/>
    <mergeCell ref="AH33:AI33"/>
    <mergeCell ref="AH34:AI34"/>
    <mergeCell ref="AH27:AI27"/>
    <mergeCell ref="AH28:AI28"/>
    <mergeCell ref="AH29:AI29"/>
    <mergeCell ref="AH30:AI30"/>
    <mergeCell ref="AF46:AG46"/>
    <mergeCell ref="AH20:AI20"/>
    <mergeCell ref="AH21:AI21"/>
    <mergeCell ref="AH22:AI22"/>
    <mergeCell ref="AH23:AI23"/>
    <mergeCell ref="AH24:AI24"/>
    <mergeCell ref="AH25:AI25"/>
    <mergeCell ref="AH26:AI26"/>
    <mergeCell ref="AF42:AG42"/>
    <mergeCell ref="AF43:AG43"/>
    <mergeCell ref="AF44:AG44"/>
    <mergeCell ref="AF45:AG45"/>
    <mergeCell ref="AF38:AG38"/>
    <mergeCell ref="AF39:AG39"/>
    <mergeCell ref="AF40:AG40"/>
    <mergeCell ref="AF41:AG41"/>
    <mergeCell ref="AF34:AG34"/>
    <mergeCell ref="AF35:AG35"/>
    <mergeCell ref="AF36:AG36"/>
    <mergeCell ref="AF37:AG37"/>
    <mergeCell ref="AF30:AG30"/>
    <mergeCell ref="AF31:AG31"/>
    <mergeCell ref="AF32:AG32"/>
    <mergeCell ref="AF33:AG33"/>
    <mergeCell ref="AF26:AG26"/>
    <mergeCell ref="AF27:AG27"/>
    <mergeCell ref="AF28:AG28"/>
    <mergeCell ref="AF29:AG29"/>
    <mergeCell ref="AF22:AG22"/>
    <mergeCell ref="AF23:AG23"/>
    <mergeCell ref="AF24:AG24"/>
    <mergeCell ref="AF25:AG25"/>
    <mergeCell ref="AF20:AG20"/>
    <mergeCell ref="AF21:AG21"/>
    <mergeCell ref="R19:S19"/>
    <mergeCell ref="T19:U19"/>
    <mergeCell ref="V19:W19"/>
    <mergeCell ref="X19:Y19"/>
    <mergeCell ref="Z19:AA19"/>
    <mergeCell ref="AB19:AC19"/>
    <mergeCell ref="AF19:AG19"/>
    <mergeCell ref="Z20:AA20"/>
    <mergeCell ref="AB43:AC43"/>
    <mergeCell ref="AB44:AC44"/>
    <mergeCell ref="AB45:AC45"/>
    <mergeCell ref="AB46:AC46"/>
    <mergeCell ref="AB39:AC39"/>
    <mergeCell ref="AB40:AC40"/>
    <mergeCell ref="AB41:AC41"/>
    <mergeCell ref="AB42:AC42"/>
    <mergeCell ref="AB35:AC35"/>
    <mergeCell ref="AB36:AC36"/>
    <mergeCell ref="AB37:AC37"/>
    <mergeCell ref="AB38:AC38"/>
    <mergeCell ref="AB31:AC31"/>
    <mergeCell ref="AB32:AC32"/>
    <mergeCell ref="AB33:AC33"/>
    <mergeCell ref="AB34:AC34"/>
    <mergeCell ref="AB27:AC27"/>
    <mergeCell ref="AB28:AC28"/>
    <mergeCell ref="AB29:AC29"/>
    <mergeCell ref="AB30:AC30"/>
    <mergeCell ref="Z46:AA46"/>
    <mergeCell ref="AB20:AC20"/>
    <mergeCell ref="AB21:AC21"/>
    <mergeCell ref="AB22:AC22"/>
    <mergeCell ref="AB23:AC23"/>
    <mergeCell ref="AB24:AC24"/>
    <mergeCell ref="AB25:AC25"/>
    <mergeCell ref="AB26:AC26"/>
    <mergeCell ref="Z42:AA42"/>
    <mergeCell ref="Z43:AA43"/>
    <mergeCell ref="Z44:AA44"/>
    <mergeCell ref="Z45:AA45"/>
    <mergeCell ref="Z38:AA38"/>
    <mergeCell ref="Z39:AA39"/>
    <mergeCell ref="Z40:AA40"/>
    <mergeCell ref="Z41:AA41"/>
    <mergeCell ref="Z34:AA34"/>
    <mergeCell ref="Z35:AA35"/>
    <mergeCell ref="Z36:AA36"/>
    <mergeCell ref="Z37:AA37"/>
    <mergeCell ref="Z30:AA30"/>
    <mergeCell ref="Z31:AA31"/>
    <mergeCell ref="Z32:AA32"/>
    <mergeCell ref="Z33:AA33"/>
    <mergeCell ref="Z26:AA26"/>
    <mergeCell ref="Z27:AA27"/>
    <mergeCell ref="Z28:AA28"/>
    <mergeCell ref="Z29:AA29"/>
    <mergeCell ref="Z22:AA22"/>
    <mergeCell ref="Z23:AA23"/>
    <mergeCell ref="Z24:AA24"/>
    <mergeCell ref="Z25:AA25"/>
    <mergeCell ref="Z21:AA21"/>
    <mergeCell ref="AH19:AI19"/>
    <mergeCell ref="AJ19:AK19"/>
    <mergeCell ref="X43:Y43"/>
    <mergeCell ref="X35:Y35"/>
    <mergeCell ref="X36:Y36"/>
    <mergeCell ref="X37:Y37"/>
    <mergeCell ref="X38:Y38"/>
    <mergeCell ref="X31:Y31"/>
    <mergeCell ref="X32:Y32"/>
    <mergeCell ref="X44:Y44"/>
    <mergeCell ref="X45:Y45"/>
    <mergeCell ref="X46:Y46"/>
    <mergeCell ref="X39:Y39"/>
    <mergeCell ref="X40:Y40"/>
    <mergeCell ref="X41:Y41"/>
    <mergeCell ref="X42:Y42"/>
    <mergeCell ref="X33:Y33"/>
    <mergeCell ref="X34:Y34"/>
    <mergeCell ref="X27:Y27"/>
    <mergeCell ref="X28:Y28"/>
    <mergeCell ref="X29:Y29"/>
    <mergeCell ref="X30:Y30"/>
    <mergeCell ref="V46:W46"/>
    <mergeCell ref="X20:Y20"/>
    <mergeCell ref="X21:Y21"/>
    <mergeCell ref="X22:Y22"/>
    <mergeCell ref="X23:Y23"/>
    <mergeCell ref="X24:Y24"/>
    <mergeCell ref="X25:Y25"/>
    <mergeCell ref="X26:Y26"/>
    <mergeCell ref="V42:W42"/>
    <mergeCell ref="V43:W43"/>
    <mergeCell ref="V44:W44"/>
    <mergeCell ref="V45:W45"/>
    <mergeCell ref="V38:W38"/>
    <mergeCell ref="V39:W39"/>
    <mergeCell ref="V40:W40"/>
    <mergeCell ref="V41:W41"/>
    <mergeCell ref="V34:W34"/>
    <mergeCell ref="V35:W35"/>
    <mergeCell ref="V36:W36"/>
    <mergeCell ref="V37:W37"/>
    <mergeCell ref="V30:W30"/>
    <mergeCell ref="V31:W31"/>
    <mergeCell ref="V32:W32"/>
    <mergeCell ref="V33:W33"/>
    <mergeCell ref="V26:W26"/>
    <mergeCell ref="V27:W27"/>
    <mergeCell ref="V28:W28"/>
    <mergeCell ref="V29:W29"/>
    <mergeCell ref="V22:W22"/>
    <mergeCell ref="V23:W23"/>
    <mergeCell ref="V24:W24"/>
    <mergeCell ref="V25:W25"/>
    <mergeCell ref="V20:W20"/>
    <mergeCell ref="V21:W21"/>
    <mergeCell ref="B48:C48"/>
    <mergeCell ref="D48:E48"/>
    <mergeCell ref="F48:G48"/>
    <mergeCell ref="H48:I48"/>
    <mergeCell ref="J48:K48"/>
    <mergeCell ref="L48:M48"/>
    <mergeCell ref="N48:O48"/>
    <mergeCell ref="P48:Q48"/>
    <mergeCell ref="T43:U43"/>
    <mergeCell ref="T44:U44"/>
    <mergeCell ref="T45:U45"/>
    <mergeCell ref="T46:U46"/>
    <mergeCell ref="T39:U39"/>
    <mergeCell ref="T40:U40"/>
    <mergeCell ref="T41:U41"/>
    <mergeCell ref="T42:U42"/>
    <mergeCell ref="T35:U35"/>
    <mergeCell ref="T36:U36"/>
    <mergeCell ref="T37:U37"/>
    <mergeCell ref="T38:U38"/>
    <mergeCell ref="T31:U31"/>
    <mergeCell ref="T32:U32"/>
    <mergeCell ref="T33:U33"/>
    <mergeCell ref="T34:U34"/>
    <mergeCell ref="T27:U27"/>
    <mergeCell ref="T28:U28"/>
    <mergeCell ref="T29:U29"/>
    <mergeCell ref="T30:U30"/>
    <mergeCell ref="R46:S46"/>
    <mergeCell ref="T20:U20"/>
    <mergeCell ref="T21:U21"/>
    <mergeCell ref="T22:U22"/>
    <mergeCell ref="T23:U23"/>
    <mergeCell ref="T24:U24"/>
    <mergeCell ref="T25:U25"/>
    <mergeCell ref="T26:U26"/>
    <mergeCell ref="R42:S42"/>
    <mergeCell ref="R43:S43"/>
    <mergeCell ref="R36:S36"/>
    <mergeCell ref="R37:S37"/>
    <mergeCell ref="R44:S44"/>
    <mergeCell ref="R45:S45"/>
    <mergeCell ref="R38:S38"/>
    <mergeCell ref="R39:S39"/>
    <mergeCell ref="R40:S40"/>
    <mergeCell ref="R41:S41"/>
    <mergeCell ref="R32:S32"/>
    <mergeCell ref="R33:S33"/>
    <mergeCell ref="R34:S34"/>
    <mergeCell ref="R35:S35"/>
    <mergeCell ref="R28:S28"/>
    <mergeCell ref="R29:S29"/>
    <mergeCell ref="R30:S30"/>
    <mergeCell ref="R31:S31"/>
    <mergeCell ref="R20:S20"/>
    <mergeCell ref="R21:S21"/>
    <mergeCell ref="R48:S48"/>
    <mergeCell ref="T48:U48"/>
    <mergeCell ref="R22:S22"/>
    <mergeCell ref="R23:S23"/>
    <mergeCell ref="R24:S24"/>
    <mergeCell ref="R25:S25"/>
    <mergeCell ref="R26:S26"/>
    <mergeCell ref="R27:S27"/>
    <mergeCell ref="P43:Q43"/>
    <mergeCell ref="P44:Q44"/>
    <mergeCell ref="P45:Q45"/>
    <mergeCell ref="P46:Q46"/>
    <mergeCell ref="P39:Q39"/>
    <mergeCell ref="P40:Q40"/>
    <mergeCell ref="P41:Q41"/>
    <mergeCell ref="P42:Q42"/>
    <mergeCell ref="P35:Q35"/>
    <mergeCell ref="P36:Q36"/>
    <mergeCell ref="P37:Q37"/>
    <mergeCell ref="P38:Q38"/>
    <mergeCell ref="P31:Q31"/>
    <mergeCell ref="P32:Q32"/>
    <mergeCell ref="P33:Q33"/>
    <mergeCell ref="P34:Q34"/>
    <mergeCell ref="P27:Q27"/>
    <mergeCell ref="P28:Q28"/>
    <mergeCell ref="P29:Q29"/>
    <mergeCell ref="P30:Q30"/>
    <mergeCell ref="N46:O46"/>
    <mergeCell ref="P20:Q20"/>
    <mergeCell ref="P21:Q21"/>
    <mergeCell ref="P22:Q22"/>
    <mergeCell ref="P23:Q23"/>
    <mergeCell ref="P24:Q24"/>
    <mergeCell ref="P25:Q25"/>
    <mergeCell ref="P26:Q26"/>
    <mergeCell ref="N42:O42"/>
    <mergeCell ref="N43:O43"/>
    <mergeCell ref="N45:O45"/>
    <mergeCell ref="N38:O38"/>
    <mergeCell ref="N39:O39"/>
    <mergeCell ref="N40:O40"/>
    <mergeCell ref="N41:O41"/>
    <mergeCell ref="N35:O35"/>
    <mergeCell ref="N36:O36"/>
    <mergeCell ref="N37:O37"/>
    <mergeCell ref="N44:O44"/>
    <mergeCell ref="N31:O31"/>
    <mergeCell ref="N32:O32"/>
    <mergeCell ref="N33:O33"/>
    <mergeCell ref="N34:O34"/>
    <mergeCell ref="N27:O27"/>
    <mergeCell ref="N28:O28"/>
    <mergeCell ref="N29:O29"/>
    <mergeCell ref="N30:O30"/>
    <mergeCell ref="N20:O20"/>
    <mergeCell ref="N21:O21"/>
    <mergeCell ref="V48:W48"/>
    <mergeCell ref="Z48:AA48"/>
    <mergeCell ref="X48:Y48"/>
    <mergeCell ref="N22:O22"/>
    <mergeCell ref="N23:O23"/>
    <mergeCell ref="N24:O24"/>
    <mergeCell ref="N25:O25"/>
    <mergeCell ref="N26:O26"/>
    <mergeCell ref="L43:M43"/>
    <mergeCell ref="L44:M44"/>
    <mergeCell ref="L45:M45"/>
    <mergeCell ref="L46:M46"/>
    <mergeCell ref="L39:M39"/>
    <mergeCell ref="L40:M40"/>
    <mergeCell ref="L41:M41"/>
    <mergeCell ref="L42:M42"/>
    <mergeCell ref="L35:M35"/>
    <mergeCell ref="L36:M36"/>
    <mergeCell ref="L37:M37"/>
    <mergeCell ref="L38:M38"/>
    <mergeCell ref="L31:M31"/>
    <mergeCell ref="L32:M32"/>
    <mergeCell ref="L33:M33"/>
    <mergeCell ref="L34:M34"/>
    <mergeCell ref="L27:M27"/>
    <mergeCell ref="L28:M28"/>
    <mergeCell ref="L29:M29"/>
    <mergeCell ref="L30:M30"/>
    <mergeCell ref="J46:K46"/>
    <mergeCell ref="L20:M20"/>
    <mergeCell ref="L21:M21"/>
    <mergeCell ref="L22:M22"/>
    <mergeCell ref="L23:M23"/>
    <mergeCell ref="L24:M24"/>
    <mergeCell ref="L25:M25"/>
    <mergeCell ref="L26:M26"/>
    <mergeCell ref="J42:K42"/>
    <mergeCell ref="J43:K43"/>
    <mergeCell ref="J36:K36"/>
    <mergeCell ref="J37:K37"/>
    <mergeCell ref="J44:K44"/>
    <mergeCell ref="J45:K45"/>
    <mergeCell ref="J38:K38"/>
    <mergeCell ref="J39:K39"/>
    <mergeCell ref="J40:K40"/>
    <mergeCell ref="J41:K41"/>
    <mergeCell ref="J32:K32"/>
    <mergeCell ref="J33:K33"/>
    <mergeCell ref="J34:K34"/>
    <mergeCell ref="J35:K35"/>
    <mergeCell ref="J28:K28"/>
    <mergeCell ref="J29:K29"/>
    <mergeCell ref="J30:K30"/>
    <mergeCell ref="J31:K31"/>
    <mergeCell ref="J20:K20"/>
    <mergeCell ref="J21:K21"/>
    <mergeCell ref="AB48:AC48"/>
    <mergeCell ref="AF48:AG48"/>
    <mergeCell ref="J22:K22"/>
    <mergeCell ref="J23:K23"/>
    <mergeCell ref="J24:K24"/>
    <mergeCell ref="J25:K25"/>
    <mergeCell ref="J26:K26"/>
    <mergeCell ref="J27:K27"/>
    <mergeCell ref="H43:I43"/>
    <mergeCell ref="H44:I44"/>
    <mergeCell ref="H45:I45"/>
    <mergeCell ref="H46:I46"/>
    <mergeCell ref="H39:I39"/>
    <mergeCell ref="H40:I40"/>
    <mergeCell ref="H41:I41"/>
    <mergeCell ref="H42:I42"/>
    <mergeCell ref="H35:I35"/>
    <mergeCell ref="H36:I36"/>
    <mergeCell ref="H37:I37"/>
    <mergeCell ref="H38:I38"/>
    <mergeCell ref="H31:I31"/>
    <mergeCell ref="H32:I32"/>
    <mergeCell ref="H33:I33"/>
    <mergeCell ref="H34:I34"/>
    <mergeCell ref="H27:I27"/>
    <mergeCell ref="H28:I28"/>
    <mergeCell ref="H29:I29"/>
    <mergeCell ref="H30:I30"/>
    <mergeCell ref="F46:G46"/>
    <mergeCell ref="H20:I20"/>
    <mergeCell ref="H21:I21"/>
    <mergeCell ref="H22:I22"/>
    <mergeCell ref="H23:I23"/>
    <mergeCell ref="H24:I24"/>
    <mergeCell ref="H25:I25"/>
    <mergeCell ref="H26:I26"/>
    <mergeCell ref="F42:G42"/>
    <mergeCell ref="F43:G43"/>
    <mergeCell ref="F36:G36"/>
    <mergeCell ref="F37:G37"/>
    <mergeCell ref="F44:G44"/>
    <mergeCell ref="F45:G45"/>
    <mergeCell ref="F38:G38"/>
    <mergeCell ref="F39:G39"/>
    <mergeCell ref="F40:G40"/>
    <mergeCell ref="F41:G41"/>
    <mergeCell ref="F32:G32"/>
    <mergeCell ref="F33:G33"/>
    <mergeCell ref="F34:G34"/>
    <mergeCell ref="F35:G35"/>
    <mergeCell ref="F28:G28"/>
    <mergeCell ref="F29:G29"/>
    <mergeCell ref="F30:G30"/>
    <mergeCell ref="F31:G31"/>
    <mergeCell ref="F20:G20"/>
    <mergeCell ref="F21:G21"/>
    <mergeCell ref="AH48:AI48"/>
    <mergeCell ref="AJ48:AK48"/>
    <mergeCell ref="F22:G22"/>
    <mergeCell ref="F23:G23"/>
    <mergeCell ref="F24:G24"/>
    <mergeCell ref="F25:G25"/>
    <mergeCell ref="F26:G26"/>
    <mergeCell ref="F27:G27"/>
    <mergeCell ref="D43:E43"/>
    <mergeCell ref="D44:E44"/>
    <mergeCell ref="D45:E45"/>
    <mergeCell ref="D46:E46"/>
    <mergeCell ref="D39:E39"/>
    <mergeCell ref="D40:E40"/>
    <mergeCell ref="D41:E41"/>
    <mergeCell ref="D42:E42"/>
    <mergeCell ref="D35:E35"/>
    <mergeCell ref="D36:E36"/>
    <mergeCell ref="D37:E37"/>
    <mergeCell ref="D38:E38"/>
    <mergeCell ref="D31:E31"/>
    <mergeCell ref="D32:E32"/>
    <mergeCell ref="D33:E33"/>
    <mergeCell ref="D34:E34"/>
    <mergeCell ref="D27:E27"/>
    <mergeCell ref="D28:E28"/>
    <mergeCell ref="D29:E29"/>
    <mergeCell ref="D30:E30"/>
    <mergeCell ref="B46:C46"/>
    <mergeCell ref="D20:E20"/>
    <mergeCell ref="D21:E21"/>
    <mergeCell ref="D22:E22"/>
    <mergeCell ref="D23:E23"/>
    <mergeCell ref="D24:E24"/>
    <mergeCell ref="D25:E25"/>
    <mergeCell ref="D26:E26"/>
    <mergeCell ref="B42:C42"/>
    <mergeCell ref="B43:C43"/>
    <mergeCell ref="B44:C44"/>
    <mergeCell ref="B45:C45"/>
    <mergeCell ref="B38:C38"/>
    <mergeCell ref="B39:C39"/>
    <mergeCell ref="B40:C40"/>
    <mergeCell ref="B41:C41"/>
    <mergeCell ref="B34:C34"/>
    <mergeCell ref="B35:C35"/>
    <mergeCell ref="B36:C36"/>
    <mergeCell ref="B37:C37"/>
    <mergeCell ref="B30:C30"/>
    <mergeCell ref="B31:C31"/>
    <mergeCell ref="B32:C32"/>
    <mergeCell ref="B33:C33"/>
    <mergeCell ref="B26:C26"/>
    <mergeCell ref="B27:C27"/>
    <mergeCell ref="B28:C28"/>
    <mergeCell ref="B29:C29"/>
    <mergeCell ref="B22:C22"/>
    <mergeCell ref="B23:C23"/>
    <mergeCell ref="B24:C24"/>
    <mergeCell ref="B25:C25"/>
    <mergeCell ref="B20:C20"/>
    <mergeCell ref="B21:C21"/>
    <mergeCell ref="B18:C18"/>
    <mergeCell ref="D18:E18"/>
    <mergeCell ref="F18:G18"/>
    <mergeCell ref="H18:I18"/>
    <mergeCell ref="J18:K18"/>
    <mergeCell ref="L18:M18"/>
    <mergeCell ref="N18:O18"/>
    <mergeCell ref="P18:Q18"/>
    <mergeCell ref="Z17:AA17"/>
    <mergeCell ref="AB17:AC17"/>
    <mergeCell ref="R18:S18"/>
    <mergeCell ref="T18:U18"/>
    <mergeCell ref="V18:W18"/>
    <mergeCell ref="X18:Y18"/>
    <mergeCell ref="AJ18:AK18"/>
    <mergeCell ref="Z18:AA18"/>
    <mergeCell ref="AH18:AI18"/>
    <mergeCell ref="AB18:AC18"/>
    <mergeCell ref="AF18:AG18"/>
    <mergeCell ref="AD1:AE1"/>
    <mergeCell ref="AD2:AE2"/>
    <mergeCell ref="AD3:AE3"/>
    <mergeCell ref="AD4:AE4"/>
    <mergeCell ref="AD5:AE5"/>
    <mergeCell ref="AD6:AE6"/>
    <mergeCell ref="AD7:AE7"/>
    <mergeCell ref="AD8:AE8"/>
    <mergeCell ref="AD9:AE9"/>
    <mergeCell ref="AD10:AE10"/>
    <mergeCell ref="AD11:AE11"/>
    <mergeCell ref="AD12:AE12"/>
    <mergeCell ref="AD13:AE13"/>
    <mergeCell ref="AD14:AE14"/>
    <mergeCell ref="AD15:AE15"/>
    <mergeCell ref="AD16:AE16"/>
    <mergeCell ref="AD17:AE17"/>
    <mergeCell ref="AD18:AE18"/>
    <mergeCell ref="AD19:AE19"/>
    <mergeCell ref="AD20:AE20"/>
    <mergeCell ref="AD21:AE21"/>
    <mergeCell ref="AD22:AE22"/>
    <mergeCell ref="AD23:AE23"/>
    <mergeCell ref="AD24:AE24"/>
    <mergeCell ref="AD25:AE25"/>
    <mergeCell ref="AD26:AE26"/>
    <mergeCell ref="AD27:AE27"/>
    <mergeCell ref="AD28:AE28"/>
    <mergeCell ref="AD29:AE29"/>
    <mergeCell ref="AD30:AE30"/>
    <mergeCell ref="AD31:AE31"/>
    <mergeCell ref="AD32:AE32"/>
    <mergeCell ref="AD33:AE33"/>
    <mergeCell ref="AD34:AE34"/>
    <mergeCell ref="AD35:AE35"/>
    <mergeCell ref="AD36:AE36"/>
    <mergeCell ref="AD37:AE37"/>
    <mergeCell ref="AD38:AE38"/>
    <mergeCell ref="AD39:AE39"/>
    <mergeCell ref="AD40:AE40"/>
    <mergeCell ref="AD45:AE45"/>
    <mergeCell ref="AD46:AE46"/>
    <mergeCell ref="AD48:AE48"/>
    <mergeCell ref="AD41:AE41"/>
    <mergeCell ref="AD42:AE42"/>
    <mergeCell ref="AD43:AE43"/>
    <mergeCell ref="AD44:AE44"/>
  </mergeCells>
  <printOptions/>
  <pageMargins left="0.25" right="0" top="1" bottom="1" header="0.5" footer="0.5"/>
  <pageSetup fitToHeight="0" horizontalDpi="600" verticalDpi="600" orientation="landscape" scale="6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47"/>
  <sheetViews>
    <sheetView zoomScale="75" zoomScaleNormal="75" workbookViewId="0" topLeftCell="A1">
      <pane xSplit="1" topLeftCell="B1" activePane="topRight" state="frozen"/>
      <selection pane="topLeft" activeCell="A1" sqref="A1"/>
      <selection pane="topRight" activeCell="A17" sqref="A17"/>
    </sheetView>
  </sheetViews>
  <sheetFormatPr defaultColWidth="9.140625" defaultRowHeight="12.75"/>
  <cols>
    <col min="1" max="1" width="46.28125" style="0" customWidth="1"/>
    <col min="2" max="6" width="7.7109375" style="0" customWidth="1"/>
    <col min="7" max="7" width="9.57421875" style="0" customWidth="1"/>
    <col min="8" max="10" width="7.7109375" style="0" customWidth="1"/>
    <col min="11" max="11" width="10.7109375" style="0" customWidth="1"/>
    <col min="12" max="17" width="7.7109375" style="0" customWidth="1"/>
    <col min="18" max="19" width="11.7109375" style="0" customWidth="1"/>
    <col min="20" max="23" width="7.7109375" style="0" customWidth="1"/>
    <col min="24" max="25" width="11.7109375" style="0" customWidth="1"/>
    <col min="26" max="29" width="7.7109375" style="0" customWidth="1"/>
    <col min="30" max="30" width="15.421875" style="0" customWidth="1"/>
    <col min="31" max="31" width="1.1484375" style="0" customWidth="1"/>
    <col min="32" max="33" width="7.7109375" style="0" customWidth="1"/>
    <col min="34" max="35" width="11.7109375" style="0" customWidth="1"/>
    <col min="36" max="37" width="7.7109375" style="0" customWidth="1"/>
  </cols>
  <sheetData>
    <row r="1" spans="4:37" ht="12.75"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F1" s="99"/>
      <c r="AG1" s="99"/>
      <c r="AH1" s="99"/>
      <c r="AI1" s="99"/>
      <c r="AJ1" s="99"/>
      <c r="AK1" s="99"/>
    </row>
    <row r="2" spans="1:37" ht="12.75">
      <c r="A2" s="44" t="s">
        <v>75</v>
      </c>
      <c r="C2" s="1"/>
      <c r="D2" s="99"/>
      <c r="E2" s="99"/>
      <c r="F2" s="99"/>
      <c r="G2" s="99"/>
      <c r="H2" s="100"/>
      <c r="I2" s="100"/>
      <c r="J2" s="99"/>
      <c r="K2" s="99"/>
      <c r="L2" s="99"/>
      <c r="M2" s="99"/>
      <c r="N2" s="99"/>
      <c r="O2" s="99"/>
      <c r="P2" s="99"/>
      <c r="Q2" s="99"/>
      <c r="R2" s="100"/>
      <c r="S2" s="100"/>
      <c r="T2" s="100"/>
      <c r="U2" s="100"/>
      <c r="V2" s="99"/>
      <c r="W2" s="99"/>
      <c r="X2" s="99"/>
      <c r="Y2" s="99"/>
      <c r="Z2" s="100"/>
      <c r="AA2" s="100"/>
      <c r="AB2" s="99"/>
      <c r="AC2" s="99"/>
      <c r="AF2" s="99"/>
      <c r="AG2" s="99"/>
      <c r="AH2" s="100"/>
      <c r="AI2" s="100"/>
      <c r="AJ2" s="100"/>
      <c r="AK2" s="100"/>
    </row>
    <row r="3" spans="1:37" ht="13.5" thickBot="1">
      <c r="A3" s="26">
        <v>500</v>
      </c>
      <c r="C3" s="1"/>
      <c r="D3" s="99"/>
      <c r="E3" s="99"/>
      <c r="F3" s="99"/>
      <c r="G3" s="99"/>
      <c r="H3" s="100"/>
      <c r="I3" s="100"/>
      <c r="J3" s="99"/>
      <c r="K3" s="99"/>
      <c r="L3" s="99"/>
      <c r="M3" s="99"/>
      <c r="N3" s="99"/>
      <c r="O3" s="99"/>
      <c r="P3" s="99"/>
      <c r="Q3" s="99"/>
      <c r="R3" s="100"/>
      <c r="S3" s="100"/>
      <c r="T3" s="100"/>
      <c r="U3" s="100"/>
      <c r="V3" s="99"/>
      <c r="W3" s="99"/>
      <c r="X3" s="99"/>
      <c r="Y3" s="99"/>
      <c r="Z3" s="100"/>
      <c r="AA3" s="100"/>
      <c r="AB3" s="99"/>
      <c r="AC3" s="99"/>
      <c r="AF3" s="99"/>
      <c r="AG3" s="99"/>
      <c r="AH3" s="100"/>
      <c r="AI3" s="100"/>
      <c r="AJ3" s="100"/>
      <c r="AK3" s="100"/>
    </row>
    <row r="4" spans="1:37" ht="12.75" hidden="1">
      <c r="A4" s="1" t="s">
        <v>30</v>
      </c>
      <c r="B4" s="118">
        <f>A3*1.075</f>
        <v>537.5</v>
      </c>
      <c r="C4" s="118"/>
      <c r="D4" s="99"/>
      <c r="E4" s="99"/>
      <c r="F4" s="99"/>
      <c r="G4" s="99"/>
      <c r="H4" s="100"/>
      <c r="I4" s="100"/>
      <c r="J4" s="99"/>
      <c r="K4" s="99"/>
      <c r="L4" s="99"/>
      <c r="M4" s="99"/>
      <c r="N4" s="99"/>
      <c r="O4" s="99"/>
      <c r="P4" s="99"/>
      <c r="Q4" s="99"/>
      <c r="R4" s="100"/>
      <c r="S4" s="100"/>
      <c r="T4" s="100"/>
      <c r="U4" s="100"/>
      <c r="V4" s="99"/>
      <c r="W4" s="99"/>
      <c r="X4" s="99"/>
      <c r="Y4" s="99"/>
      <c r="Z4" s="100"/>
      <c r="AA4" s="100"/>
      <c r="AB4" s="99"/>
      <c r="AC4" s="99"/>
      <c r="AF4" s="99"/>
      <c r="AG4" s="99"/>
      <c r="AH4" s="100"/>
      <c r="AI4" s="100"/>
      <c r="AJ4" s="100"/>
      <c r="AK4" s="100"/>
    </row>
    <row r="5" spans="1:37" ht="12.75" hidden="1">
      <c r="A5" s="1" t="s">
        <v>29</v>
      </c>
      <c r="B5" s="118">
        <v>25</v>
      </c>
      <c r="C5" s="118"/>
      <c r="D5" s="99"/>
      <c r="E5" s="99"/>
      <c r="F5" s="99"/>
      <c r="G5" s="99"/>
      <c r="H5" s="100"/>
      <c r="I5" s="100"/>
      <c r="J5" s="99"/>
      <c r="K5" s="99"/>
      <c r="L5" s="99"/>
      <c r="M5" s="99"/>
      <c r="N5" s="99"/>
      <c r="O5" s="99"/>
      <c r="P5" s="99"/>
      <c r="Q5" s="99"/>
      <c r="R5" s="100"/>
      <c r="S5" s="100"/>
      <c r="T5" s="100"/>
      <c r="U5" s="100"/>
      <c r="V5" s="99"/>
      <c r="W5" s="99"/>
      <c r="X5" s="99"/>
      <c r="Y5" s="99"/>
      <c r="Z5" s="100"/>
      <c r="AA5" s="100"/>
      <c r="AB5" s="99"/>
      <c r="AC5" s="99"/>
      <c r="AF5" s="99"/>
      <c r="AG5" s="99"/>
      <c r="AH5" s="100"/>
      <c r="AI5" s="100"/>
      <c r="AJ5" s="100"/>
      <c r="AK5" s="100"/>
    </row>
    <row r="6" spans="1:37" ht="12.75" hidden="1">
      <c r="A6" s="1" t="s">
        <v>28</v>
      </c>
      <c r="B6" s="118">
        <v>25</v>
      </c>
      <c r="C6" s="118"/>
      <c r="D6" s="111"/>
      <c r="E6" s="111"/>
      <c r="F6" s="99"/>
      <c r="G6" s="99"/>
      <c r="H6" s="100"/>
      <c r="I6" s="100"/>
      <c r="J6" s="99"/>
      <c r="K6" s="99"/>
      <c r="L6" s="99"/>
      <c r="M6" s="99"/>
      <c r="N6" s="99"/>
      <c r="O6" s="99"/>
      <c r="P6" s="99"/>
      <c r="Q6" s="99"/>
      <c r="R6" s="100"/>
      <c r="S6" s="100"/>
      <c r="T6" s="100"/>
      <c r="U6" s="100"/>
      <c r="V6" s="99"/>
      <c r="W6" s="99"/>
      <c r="X6" s="99"/>
      <c r="Y6" s="99"/>
      <c r="Z6" s="100"/>
      <c r="AA6" s="100"/>
      <c r="AB6" s="99"/>
      <c r="AC6" s="99"/>
      <c r="AF6" s="99"/>
      <c r="AG6" s="99"/>
      <c r="AH6" s="100"/>
      <c r="AI6" s="100"/>
      <c r="AJ6" s="100"/>
      <c r="AK6" s="100"/>
    </row>
    <row r="7" spans="1:37" ht="12.75" hidden="1">
      <c r="A7" s="1" t="s">
        <v>27</v>
      </c>
      <c r="B7" s="118">
        <v>100</v>
      </c>
      <c r="C7" s="118"/>
      <c r="D7" s="99"/>
      <c r="E7" s="99"/>
      <c r="F7" s="99"/>
      <c r="G7" s="99"/>
      <c r="H7" s="100"/>
      <c r="I7" s="100"/>
      <c r="J7" s="99"/>
      <c r="K7" s="99"/>
      <c r="L7" s="99"/>
      <c r="M7" s="99"/>
      <c r="N7" s="99"/>
      <c r="O7" s="99"/>
      <c r="P7" s="99"/>
      <c r="Q7" s="99"/>
      <c r="R7" s="100"/>
      <c r="S7" s="100"/>
      <c r="T7" s="100"/>
      <c r="U7" s="100"/>
      <c r="V7" s="99"/>
      <c r="W7" s="99"/>
      <c r="X7" s="99"/>
      <c r="Y7" s="99"/>
      <c r="Z7" s="100"/>
      <c r="AA7" s="100"/>
      <c r="AB7" s="99"/>
      <c r="AC7" s="99"/>
      <c r="AF7" s="99"/>
      <c r="AG7" s="99"/>
      <c r="AH7" s="100"/>
      <c r="AI7" s="100"/>
      <c r="AJ7" s="100"/>
      <c r="AK7" s="100"/>
    </row>
    <row r="8" spans="1:37" ht="12.75" hidden="1">
      <c r="A8" s="1" t="s">
        <v>26</v>
      </c>
      <c r="B8" s="118">
        <v>12</v>
      </c>
      <c r="C8" s="118"/>
      <c r="D8" s="99"/>
      <c r="E8" s="99"/>
      <c r="F8" s="99"/>
      <c r="G8" s="99"/>
      <c r="H8" s="100"/>
      <c r="I8" s="100"/>
      <c r="J8" s="99"/>
      <c r="K8" s="99"/>
      <c r="L8" s="99"/>
      <c r="M8" s="99"/>
      <c r="N8" s="99"/>
      <c r="O8" s="99"/>
      <c r="P8" s="99"/>
      <c r="Q8" s="99"/>
      <c r="R8" s="100"/>
      <c r="S8" s="100"/>
      <c r="T8" s="100"/>
      <c r="U8" s="100"/>
      <c r="V8" s="99"/>
      <c r="W8" s="99"/>
      <c r="X8" s="99"/>
      <c r="Y8" s="99"/>
      <c r="Z8" s="100"/>
      <c r="AA8" s="100"/>
      <c r="AB8" s="99"/>
      <c r="AC8" s="99"/>
      <c r="AF8" s="99"/>
      <c r="AG8" s="99"/>
      <c r="AH8" s="100"/>
      <c r="AI8" s="100"/>
      <c r="AJ8" s="100"/>
      <c r="AK8" s="100"/>
    </row>
    <row r="9" spans="1:37" ht="12.75" hidden="1">
      <c r="A9" s="1" t="s">
        <v>25</v>
      </c>
      <c r="B9" s="118">
        <v>100</v>
      </c>
      <c r="C9" s="118"/>
      <c r="D9" s="99"/>
      <c r="E9" s="99"/>
      <c r="F9" s="99"/>
      <c r="G9" s="99"/>
      <c r="H9" s="100"/>
      <c r="I9" s="100"/>
      <c r="J9" s="99"/>
      <c r="K9" s="99"/>
      <c r="L9" s="99"/>
      <c r="M9" s="99"/>
      <c r="N9" s="99"/>
      <c r="O9" s="99"/>
      <c r="P9" s="99"/>
      <c r="Q9" s="99"/>
      <c r="R9" s="100"/>
      <c r="S9" s="100"/>
      <c r="T9" s="100"/>
      <c r="U9" s="100"/>
      <c r="V9" s="99"/>
      <c r="W9" s="99"/>
      <c r="X9" s="99"/>
      <c r="Y9" s="99"/>
      <c r="Z9" s="100"/>
      <c r="AA9" s="100"/>
      <c r="AB9" s="99">
        <f>992-(100+107.5)</f>
        <v>784.5</v>
      </c>
      <c r="AC9" s="99"/>
      <c r="AF9" s="99"/>
      <c r="AG9" s="99"/>
      <c r="AH9" s="100"/>
      <c r="AI9" s="100"/>
      <c r="AJ9" s="100"/>
      <c r="AK9" s="100"/>
    </row>
    <row r="10" spans="1:37" ht="12.75" hidden="1">
      <c r="A10" s="1" t="s">
        <v>24</v>
      </c>
      <c r="B10" s="118"/>
      <c r="C10" s="118"/>
      <c r="D10" s="111"/>
      <c r="E10" s="111"/>
      <c r="F10" s="99"/>
      <c r="G10" s="99"/>
      <c r="H10" s="100"/>
      <c r="I10" s="100"/>
      <c r="J10" s="99"/>
      <c r="K10" s="99"/>
      <c r="L10" s="99"/>
      <c r="M10" s="99"/>
      <c r="N10" s="99"/>
      <c r="O10" s="99"/>
      <c r="P10" s="99"/>
      <c r="Q10" s="99"/>
      <c r="R10" s="100"/>
      <c r="S10" s="100"/>
      <c r="T10" s="100"/>
      <c r="U10" s="100"/>
      <c r="V10" s="99"/>
      <c r="W10" s="99"/>
      <c r="X10" s="99"/>
      <c r="Y10" s="99"/>
      <c r="Z10" s="100"/>
      <c r="AA10" s="100"/>
      <c r="AB10" s="99"/>
      <c r="AC10" s="99"/>
      <c r="AF10" s="99"/>
      <c r="AG10" s="99"/>
      <c r="AH10" s="100"/>
      <c r="AI10" s="100"/>
      <c r="AJ10" s="100"/>
      <c r="AK10" s="100"/>
    </row>
    <row r="11" spans="1:37" ht="12.75" hidden="1">
      <c r="A11" s="1" t="s">
        <v>23</v>
      </c>
      <c r="B11" s="138">
        <v>50</v>
      </c>
      <c r="C11" s="138"/>
      <c r="D11" s="121"/>
      <c r="E11" s="121"/>
      <c r="F11" s="121"/>
      <c r="G11" s="121"/>
      <c r="H11" s="140"/>
      <c r="I11" s="140"/>
      <c r="J11" s="121"/>
      <c r="K11" s="121"/>
      <c r="L11" s="121"/>
      <c r="M11" s="121"/>
      <c r="N11" s="121"/>
      <c r="O11" s="121"/>
      <c r="P11" s="121"/>
      <c r="Q11" s="121"/>
      <c r="R11" s="140"/>
      <c r="S11" s="140"/>
      <c r="T11" s="140"/>
      <c r="U11" s="140"/>
      <c r="V11" s="121"/>
      <c r="W11" s="121"/>
      <c r="X11" s="121"/>
      <c r="Y11" s="121"/>
      <c r="Z11" s="140"/>
      <c r="AA11" s="140"/>
      <c r="AB11" s="121"/>
      <c r="AC11" s="121"/>
      <c r="AD11" s="33"/>
      <c r="AE11" s="33"/>
      <c r="AF11" s="121"/>
      <c r="AG11" s="121"/>
      <c r="AH11" s="140"/>
      <c r="AI11" s="140"/>
      <c r="AJ11" s="140"/>
      <c r="AK11" s="140"/>
    </row>
    <row r="12" spans="1:37" ht="13.5" hidden="1" thickBot="1">
      <c r="A12" s="1" t="s">
        <v>19</v>
      </c>
      <c r="B12" s="119">
        <v>41</v>
      </c>
      <c r="C12" s="119"/>
      <c r="D12" s="122"/>
      <c r="E12" s="122"/>
      <c r="F12" s="122"/>
      <c r="G12" s="122"/>
      <c r="H12" s="141"/>
      <c r="I12" s="141"/>
      <c r="J12" s="122"/>
      <c r="K12" s="122"/>
      <c r="L12" s="122"/>
      <c r="M12" s="122"/>
      <c r="N12" s="122"/>
      <c r="O12" s="122"/>
      <c r="P12" s="122"/>
      <c r="Q12" s="122"/>
      <c r="R12" s="141"/>
      <c r="S12" s="141"/>
      <c r="T12" s="141"/>
      <c r="U12" s="141"/>
      <c r="V12" s="122"/>
      <c r="W12" s="122"/>
      <c r="X12" s="122"/>
      <c r="Y12" s="122"/>
      <c r="Z12" s="141"/>
      <c r="AA12" s="141"/>
      <c r="AB12" s="122"/>
      <c r="AC12" s="122"/>
      <c r="AD12" s="34"/>
      <c r="AE12" s="34"/>
      <c r="AF12" s="122"/>
      <c r="AG12" s="122"/>
      <c r="AH12" s="141"/>
      <c r="AI12" s="141"/>
      <c r="AJ12" s="141"/>
      <c r="AK12" s="141"/>
    </row>
    <row r="13" spans="1:37" ht="12.75" hidden="1">
      <c r="A13" s="1" t="s">
        <v>21</v>
      </c>
      <c r="B13" s="139">
        <f>SUM(B23:B30)</f>
        <v>25</v>
      </c>
      <c r="C13" s="139"/>
      <c r="D13" s="139">
        <f>SUM(D23:D30)</f>
        <v>50</v>
      </c>
      <c r="E13" s="139"/>
      <c r="F13" s="139">
        <f>SUM(F23:F30)</f>
        <v>50</v>
      </c>
      <c r="G13" s="139"/>
      <c r="H13" s="139">
        <f>SUM(H23:H30)</f>
        <v>150</v>
      </c>
      <c r="I13" s="139"/>
      <c r="J13" s="139">
        <f>SUM(J23:J30)</f>
        <v>0</v>
      </c>
      <c r="K13" s="139"/>
      <c r="L13" s="139">
        <f>SUM(L23:L30)</f>
        <v>50</v>
      </c>
      <c r="M13" s="139"/>
      <c r="N13" s="139">
        <f>SUM(N23:N30)</f>
        <v>50</v>
      </c>
      <c r="O13" s="139"/>
      <c r="P13" s="139">
        <f>SUM(P23:P30)</f>
        <v>50</v>
      </c>
      <c r="Q13" s="139"/>
      <c r="R13" s="139">
        <f>SUM(R23:R30)</f>
        <v>100</v>
      </c>
      <c r="S13" s="139"/>
      <c r="T13" s="139">
        <f>SUM(T23:T30)</f>
        <v>50</v>
      </c>
      <c r="U13" s="139"/>
      <c r="V13" s="139">
        <f>SUM(V23:V30)</f>
        <v>50</v>
      </c>
      <c r="W13" s="139"/>
      <c r="X13" s="139">
        <f>SUM(X23:X30)</f>
        <v>50</v>
      </c>
      <c r="Y13" s="139"/>
      <c r="Z13" s="139">
        <f>SUM(Z23:Z30)</f>
        <v>162</v>
      </c>
      <c r="AA13" s="139"/>
      <c r="AB13" s="139">
        <f>SUM(AB23:AB30)</f>
        <v>162</v>
      </c>
      <c r="AC13" s="139"/>
      <c r="AD13" s="139">
        <f>SUM(AD23:AD30)</f>
        <v>25</v>
      </c>
      <c r="AE13" s="139"/>
      <c r="AF13" s="139">
        <f>SUM(AF23:AF30)</f>
        <v>0</v>
      </c>
      <c r="AG13" s="139"/>
      <c r="AH13" s="139">
        <f>SUM(AH23:AH30)</f>
        <v>41</v>
      </c>
      <c r="AI13" s="139"/>
      <c r="AJ13" s="139">
        <f>SUM(AJ23:AJ30)</f>
        <v>91</v>
      </c>
      <c r="AK13" s="139"/>
    </row>
    <row r="14" spans="1:37" ht="12.75" hidden="1">
      <c r="A14" s="1" t="s">
        <v>20</v>
      </c>
      <c r="B14" s="118">
        <f>((A3-B13)/207.5)*100</f>
        <v>228.91566265060243</v>
      </c>
      <c r="C14" s="118"/>
      <c r="D14" s="118">
        <f>((A3-D13)/207.5)*100</f>
        <v>216.86746987951807</v>
      </c>
      <c r="E14" s="118"/>
      <c r="F14" s="118">
        <f>((A3-F13)/207.5)*100</f>
        <v>216.86746987951807</v>
      </c>
      <c r="G14" s="118"/>
      <c r="H14" s="118">
        <f>((A3-H13)/207.5)*100</f>
        <v>168.67469879518075</v>
      </c>
      <c r="I14" s="118"/>
      <c r="J14" s="118">
        <f>((I3-J13)/207.5)*100</f>
        <v>0</v>
      </c>
      <c r="K14" s="118"/>
      <c r="L14" s="118">
        <f>((A3-L13)/207.5)*100</f>
        <v>216.86746987951807</v>
      </c>
      <c r="M14" s="118"/>
      <c r="N14" s="118">
        <f>((A3-N13)/207.5)*100</f>
        <v>216.86746987951807</v>
      </c>
      <c r="O14" s="118"/>
      <c r="P14" s="118">
        <f>((A3-P13)/207.5)*100</f>
        <v>216.86746987951807</v>
      </c>
      <c r="Q14" s="118"/>
      <c r="R14" s="118">
        <f>((A3-R13)/207.5)*100</f>
        <v>192.7710843373494</v>
      </c>
      <c r="S14" s="118"/>
      <c r="T14" s="118">
        <f>((A3-T13)/207.5)*100</f>
        <v>216.86746987951807</v>
      </c>
      <c r="U14" s="118"/>
      <c r="V14" s="118">
        <f>((A3-V13)/207.5)*100</f>
        <v>216.86746987951807</v>
      </c>
      <c r="W14" s="118"/>
      <c r="X14" s="118">
        <f>((A3-X13)/207.5)*100</f>
        <v>216.86746987951807</v>
      </c>
      <c r="Y14" s="118"/>
      <c r="Z14" s="118">
        <f>((A3-Z13)/207.5)*100</f>
        <v>162.89156626506025</v>
      </c>
      <c r="AA14" s="118"/>
      <c r="AB14" s="118">
        <f>((A3-AB13)/207.5)*100</f>
        <v>162.89156626506025</v>
      </c>
      <c r="AC14" s="118"/>
      <c r="AD14" s="118">
        <f>((A3-AD13)/207.5)*100</f>
        <v>228.91566265060243</v>
      </c>
      <c r="AE14" s="118"/>
      <c r="AF14" s="118">
        <f>((A3-AF13)/207.5)*100</f>
        <v>240.96385542168676</v>
      </c>
      <c r="AG14" s="118"/>
      <c r="AH14" s="118">
        <f>((A3-AH13)/207.5)*100</f>
        <v>221.2048192771084</v>
      </c>
      <c r="AI14" s="118"/>
      <c r="AJ14" s="118">
        <f>((A3-AJ13)/207.5)*100</f>
        <v>197.10843373493975</v>
      </c>
      <c r="AK14" s="118"/>
    </row>
    <row r="15" spans="1:37" ht="13.5" hidden="1" thickBot="1">
      <c r="A15" s="1" t="s">
        <v>74</v>
      </c>
      <c r="B15" s="119">
        <f>+((A3-B13)/207.5)*107.5</f>
        <v>246.0843373493976</v>
      </c>
      <c r="C15" s="119"/>
      <c r="D15" s="119">
        <f>+((A3-D13)/207.5)*107.5</f>
        <v>233.1325301204819</v>
      </c>
      <c r="E15" s="119"/>
      <c r="F15" s="119">
        <f>+((A3-F13)/207.5)*107.5</f>
        <v>233.1325301204819</v>
      </c>
      <c r="G15" s="119"/>
      <c r="H15" s="119">
        <f>+((A3-H13)/207.5)*107.5</f>
        <v>181.32530120481928</v>
      </c>
      <c r="I15" s="119"/>
      <c r="J15" s="119">
        <f>+((I3-J13)/207.5)*107.5</f>
        <v>0</v>
      </c>
      <c r="K15" s="119"/>
      <c r="L15" s="119">
        <f>+((A3-L13)/207.5)*107.5</f>
        <v>233.1325301204819</v>
      </c>
      <c r="M15" s="119"/>
      <c r="N15" s="119">
        <f>+((A3-N13)/207.5)*107.5</f>
        <v>233.1325301204819</v>
      </c>
      <c r="O15" s="119"/>
      <c r="P15" s="119">
        <f>+((A3-P13)/207.5)*107.5</f>
        <v>233.1325301204819</v>
      </c>
      <c r="Q15" s="119"/>
      <c r="R15" s="119">
        <f>+((A3-R13)/207.5)*107.5</f>
        <v>207.2289156626506</v>
      </c>
      <c r="S15" s="119"/>
      <c r="T15" s="119">
        <f>+((A3-T13)/207.5)*107.5</f>
        <v>233.1325301204819</v>
      </c>
      <c r="U15" s="119"/>
      <c r="V15" s="119">
        <f>+((A3-V13)/207.5)*107.5</f>
        <v>233.1325301204819</v>
      </c>
      <c r="W15" s="119"/>
      <c r="X15" s="119">
        <f>+((A3-X13)/207.5)*107.5</f>
        <v>233.1325301204819</v>
      </c>
      <c r="Y15" s="119"/>
      <c r="Z15" s="119">
        <f>+((A3-Z13)/207.5)*107.5</f>
        <v>175.10843373493978</v>
      </c>
      <c r="AA15" s="119"/>
      <c r="AB15" s="119">
        <f>+((A3-AB13)/207.5)*107.5</f>
        <v>175.10843373493978</v>
      </c>
      <c r="AC15" s="119"/>
      <c r="AD15" s="119">
        <f>+((A3-AD13)/207.5)*107.5</f>
        <v>246.0843373493976</v>
      </c>
      <c r="AE15" s="119"/>
      <c r="AF15" s="119">
        <f>+((A3-AF13)/207.5)*107.5</f>
        <v>259.03614457831327</v>
      </c>
      <c r="AG15" s="119"/>
      <c r="AH15" s="119">
        <f>+((A3-AH13)/207.5)*107.5</f>
        <v>237.79518072289156</v>
      </c>
      <c r="AI15" s="119"/>
      <c r="AJ15" s="119">
        <f>+((A3-AJ13)/207.5)*107.5</f>
        <v>211.89156626506025</v>
      </c>
      <c r="AK15" s="119"/>
    </row>
    <row r="16" spans="1:36" ht="13.5" hidden="1" thickBot="1">
      <c r="A16" s="1"/>
      <c r="B16" s="2"/>
      <c r="C16" s="2"/>
      <c r="H16" s="1"/>
      <c r="I16" s="1"/>
      <c r="R16" s="1"/>
      <c r="S16" s="1"/>
      <c r="T16" s="1"/>
      <c r="U16" s="1"/>
      <c r="Y16" s="1"/>
      <c r="Z16" s="1"/>
      <c r="AH16" s="1"/>
      <c r="AJ16" s="1"/>
    </row>
    <row r="17" spans="1:36" ht="40.5" customHeight="1" thickBot="1" thickTop="1">
      <c r="A17" s="1"/>
      <c r="C17" s="1"/>
      <c r="E17" s="1"/>
      <c r="G17" s="1"/>
      <c r="H17" s="1"/>
      <c r="I17" s="1"/>
      <c r="M17" s="1"/>
      <c r="O17" s="1"/>
      <c r="Q17" s="1"/>
      <c r="R17" s="1"/>
      <c r="S17" s="1"/>
      <c r="T17" s="1"/>
      <c r="U17" s="1"/>
      <c r="W17" s="1"/>
      <c r="Y17" s="1"/>
      <c r="Z17" s="123" t="s">
        <v>86</v>
      </c>
      <c r="AA17" s="123"/>
      <c r="AB17" s="124" t="s">
        <v>85</v>
      </c>
      <c r="AC17" s="124"/>
      <c r="AD17" s="142" t="s">
        <v>84</v>
      </c>
      <c r="AE17" s="143"/>
      <c r="AH17" s="1"/>
      <c r="AJ17" s="1"/>
    </row>
    <row r="18" spans="1:37" ht="54" customHeight="1" thickBot="1" thickTop="1">
      <c r="A18" s="13"/>
      <c r="B18" s="51" t="s">
        <v>6</v>
      </c>
      <c r="C18" s="51"/>
      <c r="D18" s="52" t="s">
        <v>7</v>
      </c>
      <c r="E18" s="52"/>
      <c r="F18" s="53" t="s">
        <v>77</v>
      </c>
      <c r="G18" s="53"/>
      <c r="H18" s="54" t="s">
        <v>42</v>
      </c>
      <c r="I18" s="54"/>
      <c r="J18" s="55" t="s">
        <v>13</v>
      </c>
      <c r="K18" s="56"/>
      <c r="L18" s="57" t="s">
        <v>8</v>
      </c>
      <c r="M18" s="58"/>
      <c r="N18" s="55" t="s">
        <v>14</v>
      </c>
      <c r="O18" s="56"/>
      <c r="P18" s="57" t="s">
        <v>9</v>
      </c>
      <c r="Q18" s="58"/>
      <c r="R18" s="59" t="s">
        <v>36</v>
      </c>
      <c r="S18" s="60"/>
      <c r="T18" s="61" t="s">
        <v>70</v>
      </c>
      <c r="U18" s="62"/>
      <c r="V18" s="55" t="s">
        <v>10</v>
      </c>
      <c r="W18" s="56"/>
      <c r="X18" s="125" t="s">
        <v>11</v>
      </c>
      <c r="Y18" s="126"/>
      <c r="Z18" s="59" t="s">
        <v>73</v>
      </c>
      <c r="AA18" s="60"/>
      <c r="AB18" s="64" t="s">
        <v>76</v>
      </c>
      <c r="AC18" s="65"/>
      <c r="AD18" s="64" t="s">
        <v>83</v>
      </c>
      <c r="AE18" s="65"/>
      <c r="AF18" s="59" t="s">
        <v>71</v>
      </c>
      <c r="AG18" s="60"/>
      <c r="AH18" s="64" t="s">
        <v>47</v>
      </c>
      <c r="AI18" s="65"/>
      <c r="AJ18" s="59" t="s">
        <v>72</v>
      </c>
      <c r="AK18" s="60"/>
    </row>
    <row r="19" spans="1:37" ht="25.5" customHeight="1" thickBot="1" thickTop="1">
      <c r="A19" s="5"/>
      <c r="B19" s="45" t="s">
        <v>44</v>
      </c>
      <c r="C19" s="46"/>
      <c r="D19" s="49" t="s">
        <v>44</v>
      </c>
      <c r="E19" s="50"/>
      <c r="F19" s="45" t="s">
        <v>44</v>
      </c>
      <c r="G19" s="46"/>
      <c r="H19" s="49" t="s">
        <v>44</v>
      </c>
      <c r="I19" s="50"/>
      <c r="J19" s="45" t="s">
        <v>44</v>
      </c>
      <c r="K19" s="46"/>
      <c r="L19" s="49" t="s">
        <v>44</v>
      </c>
      <c r="M19" s="50"/>
      <c r="N19" s="45" t="s">
        <v>44</v>
      </c>
      <c r="O19" s="46"/>
      <c r="P19" s="49" t="s">
        <v>44</v>
      </c>
      <c r="Q19" s="50"/>
      <c r="R19" s="45" t="s">
        <v>44</v>
      </c>
      <c r="S19" s="46"/>
      <c r="T19" s="49" t="s">
        <v>44</v>
      </c>
      <c r="U19" s="50"/>
      <c r="V19" s="45" t="s">
        <v>44</v>
      </c>
      <c r="W19" s="46"/>
      <c r="X19" s="47" t="s">
        <v>44</v>
      </c>
      <c r="Y19" s="48"/>
      <c r="Z19" s="45" t="s">
        <v>44</v>
      </c>
      <c r="AA19" s="46"/>
      <c r="AB19" s="47" t="s">
        <v>44</v>
      </c>
      <c r="AC19" s="48"/>
      <c r="AD19" s="47" t="s">
        <v>44</v>
      </c>
      <c r="AE19" s="48"/>
      <c r="AF19" s="45" t="s">
        <v>44</v>
      </c>
      <c r="AG19" s="46"/>
      <c r="AH19" s="47" t="s">
        <v>44</v>
      </c>
      <c r="AI19" s="48"/>
      <c r="AJ19" s="45" t="s">
        <v>44</v>
      </c>
      <c r="AK19" s="46"/>
    </row>
    <row r="20" spans="1:37" ht="12.75">
      <c r="A20" s="1"/>
      <c r="B20" s="127"/>
      <c r="C20" s="128"/>
      <c r="D20" s="131"/>
      <c r="E20" s="132"/>
      <c r="F20" s="128"/>
      <c r="G20" s="128"/>
      <c r="H20" s="131"/>
      <c r="I20" s="132"/>
      <c r="J20" s="128"/>
      <c r="K20" s="128"/>
      <c r="L20" s="131"/>
      <c r="M20" s="132"/>
      <c r="N20" s="128"/>
      <c r="O20" s="128"/>
      <c r="P20" s="131"/>
      <c r="Q20" s="132"/>
      <c r="R20" s="128"/>
      <c r="S20" s="128"/>
      <c r="T20" s="131"/>
      <c r="U20" s="132"/>
      <c r="V20" s="128"/>
      <c r="W20" s="128"/>
      <c r="X20" s="115"/>
      <c r="Y20" s="116"/>
      <c r="Z20" s="128"/>
      <c r="AA20" s="128"/>
      <c r="AB20" s="115"/>
      <c r="AC20" s="116"/>
      <c r="AD20" s="115"/>
      <c r="AE20" s="144"/>
      <c r="AF20" s="128"/>
      <c r="AG20" s="128"/>
      <c r="AH20" s="115"/>
      <c r="AI20" s="116"/>
      <c r="AJ20" s="128"/>
      <c r="AK20" s="136"/>
    </row>
    <row r="21" spans="1:37" ht="12.75">
      <c r="A21" s="10" t="s">
        <v>21</v>
      </c>
      <c r="B21" s="129">
        <f>SUM(B23:B32)</f>
        <v>271.08433734939763</v>
      </c>
      <c r="C21" s="130"/>
      <c r="D21" s="133">
        <f>SUM(D23:D32)</f>
        <v>283.1325301204819</v>
      </c>
      <c r="E21" s="134"/>
      <c r="F21" s="130">
        <f>SUM(F23:F32)</f>
        <v>283.1325301204819</v>
      </c>
      <c r="G21" s="130"/>
      <c r="H21" s="133">
        <f>SUM(H23:H32)</f>
        <v>331.3253012048193</v>
      </c>
      <c r="I21" s="134"/>
      <c r="J21" s="130"/>
      <c r="K21" s="130"/>
      <c r="L21" s="133">
        <f>SUM(L23:L32)</f>
        <v>283.1325301204819</v>
      </c>
      <c r="M21" s="134"/>
      <c r="N21" s="130">
        <f>SUM(N23:N32)</f>
        <v>283.1325301204819</v>
      </c>
      <c r="O21" s="130"/>
      <c r="P21" s="133">
        <f>SUM(P22:P32)</f>
        <v>283.1325301204819</v>
      </c>
      <c r="Q21" s="134"/>
      <c r="R21" s="130">
        <f>SUM(R22:R32)</f>
        <v>307.2289156626506</v>
      </c>
      <c r="S21" s="130"/>
      <c r="T21" s="133">
        <f>SUM(T22:T32)</f>
        <v>283.1325301204819</v>
      </c>
      <c r="U21" s="134"/>
      <c r="V21" s="130">
        <f>SUM(V22:V32)</f>
        <v>283.1325301204819</v>
      </c>
      <c r="W21" s="130"/>
      <c r="X21" s="107">
        <f>SUM(X22:X32)</f>
        <v>283.1325301204819</v>
      </c>
      <c r="Y21" s="108"/>
      <c r="Z21" s="130">
        <f>SUM(Z22:Z32)</f>
        <v>337.1084337349398</v>
      </c>
      <c r="AA21" s="130"/>
      <c r="AB21" s="107">
        <f>SUM(AB22:AB32)</f>
        <v>337.1084337349398</v>
      </c>
      <c r="AC21" s="108"/>
      <c r="AD21" s="107">
        <f>SUM(AD22:AD32)</f>
        <v>271.08433734939763</v>
      </c>
      <c r="AE21" s="108"/>
      <c r="AF21" s="130"/>
      <c r="AG21" s="130"/>
      <c r="AH21" s="107">
        <f>SUM(AH22:AH32)</f>
        <v>41</v>
      </c>
      <c r="AI21" s="108"/>
      <c r="AJ21" s="130">
        <f>SUM(AJ22:AJ32)</f>
        <v>302.89156626506025</v>
      </c>
      <c r="AK21" s="137"/>
    </row>
    <row r="22" spans="1:37" ht="12.75">
      <c r="A22" s="9" t="s">
        <v>22</v>
      </c>
      <c r="B22" s="129"/>
      <c r="C22" s="130"/>
      <c r="D22" s="133"/>
      <c r="E22" s="134"/>
      <c r="F22" s="130"/>
      <c r="G22" s="130"/>
      <c r="H22" s="133"/>
      <c r="I22" s="134"/>
      <c r="J22" s="130"/>
      <c r="K22" s="130"/>
      <c r="L22" s="133"/>
      <c r="M22" s="134"/>
      <c r="N22" s="130"/>
      <c r="O22" s="130"/>
      <c r="P22" s="133"/>
      <c r="Q22" s="134"/>
      <c r="R22" s="130"/>
      <c r="S22" s="130"/>
      <c r="T22" s="133"/>
      <c r="U22" s="134"/>
      <c r="V22" s="130"/>
      <c r="W22" s="130"/>
      <c r="X22" s="107"/>
      <c r="Y22" s="108"/>
      <c r="Z22" s="130"/>
      <c r="AA22" s="130"/>
      <c r="AB22" s="107"/>
      <c r="AC22" s="108"/>
      <c r="AD22" s="107"/>
      <c r="AE22" s="108"/>
      <c r="AF22" s="130"/>
      <c r="AG22" s="130"/>
      <c r="AH22" s="107"/>
      <c r="AI22" s="108"/>
      <c r="AJ22" s="130"/>
      <c r="AK22" s="137"/>
    </row>
    <row r="23" spans="1:37" ht="12.75">
      <c r="A23" s="11" t="s">
        <v>78</v>
      </c>
      <c r="B23" s="129"/>
      <c r="C23" s="130"/>
      <c r="D23" s="133"/>
      <c r="E23" s="134"/>
      <c r="F23" s="130"/>
      <c r="G23" s="130"/>
      <c r="H23" s="133"/>
      <c r="I23" s="134"/>
      <c r="J23" s="130"/>
      <c r="K23" s="130"/>
      <c r="L23" s="133"/>
      <c r="M23" s="134"/>
      <c r="N23" s="130"/>
      <c r="O23" s="130"/>
      <c r="P23" s="133"/>
      <c r="Q23" s="134"/>
      <c r="R23" s="130"/>
      <c r="S23" s="130"/>
      <c r="T23" s="133"/>
      <c r="U23" s="134"/>
      <c r="V23" s="130"/>
      <c r="W23" s="130"/>
      <c r="X23" s="107"/>
      <c r="Y23" s="108"/>
      <c r="Z23" s="130"/>
      <c r="AA23" s="130"/>
      <c r="AB23" s="107"/>
      <c r="AC23" s="108"/>
      <c r="AD23" s="107"/>
      <c r="AE23" s="108"/>
      <c r="AF23" s="130"/>
      <c r="AG23" s="130"/>
      <c r="AH23" s="107"/>
      <c r="AI23" s="108"/>
      <c r="AJ23" s="130"/>
      <c r="AK23" s="137"/>
    </row>
    <row r="24" spans="1:37" ht="12.75">
      <c r="A24" s="3" t="s">
        <v>31</v>
      </c>
      <c r="B24" s="129"/>
      <c r="C24" s="130"/>
      <c r="D24" s="133">
        <f>B5</f>
        <v>25</v>
      </c>
      <c r="E24" s="134"/>
      <c r="F24" s="130">
        <f>B5</f>
        <v>25</v>
      </c>
      <c r="G24" s="130"/>
      <c r="H24" s="133">
        <f>B5</f>
        <v>25</v>
      </c>
      <c r="I24" s="134"/>
      <c r="J24" s="130"/>
      <c r="K24" s="130"/>
      <c r="L24" s="133">
        <f>B5</f>
        <v>25</v>
      </c>
      <c r="M24" s="134"/>
      <c r="N24" s="130">
        <f>B5</f>
        <v>25</v>
      </c>
      <c r="O24" s="130"/>
      <c r="P24" s="133">
        <f>B5</f>
        <v>25</v>
      </c>
      <c r="Q24" s="134"/>
      <c r="R24" s="130">
        <f>B5</f>
        <v>25</v>
      </c>
      <c r="S24" s="130"/>
      <c r="T24" s="133">
        <f>B5</f>
        <v>25</v>
      </c>
      <c r="U24" s="134"/>
      <c r="V24" s="130">
        <f>B5</f>
        <v>25</v>
      </c>
      <c r="W24" s="130"/>
      <c r="X24" s="107">
        <f>B5</f>
        <v>25</v>
      </c>
      <c r="Y24" s="108"/>
      <c r="Z24" s="130">
        <f>B5</f>
        <v>25</v>
      </c>
      <c r="AA24" s="130"/>
      <c r="AB24" s="107">
        <f>B5</f>
        <v>25</v>
      </c>
      <c r="AC24" s="108"/>
      <c r="AD24" s="107"/>
      <c r="AE24" s="108"/>
      <c r="AF24" s="130"/>
      <c r="AG24" s="130"/>
      <c r="AH24" s="107"/>
      <c r="AI24" s="108"/>
      <c r="AJ24" s="130">
        <f>B5</f>
        <v>25</v>
      </c>
      <c r="AK24" s="137"/>
    </row>
    <row r="25" spans="1:37" ht="12.75">
      <c r="A25" s="3" t="s">
        <v>32</v>
      </c>
      <c r="B25" s="129">
        <f>B6</f>
        <v>25</v>
      </c>
      <c r="C25" s="130"/>
      <c r="D25" s="133">
        <f>B6</f>
        <v>25</v>
      </c>
      <c r="E25" s="134"/>
      <c r="F25" s="130">
        <f>B6</f>
        <v>25</v>
      </c>
      <c r="G25" s="130"/>
      <c r="H25" s="133">
        <f>B6</f>
        <v>25</v>
      </c>
      <c r="I25" s="134"/>
      <c r="J25" s="130"/>
      <c r="K25" s="130"/>
      <c r="L25" s="133">
        <f>B6</f>
        <v>25</v>
      </c>
      <c r="M25" s="134"/>
      <c r="N25" s="130">
        <f>B6</f>
        <v>25</v>
      </c>
      <c r="O25" s="130"/>
      <c r="P25" s="133">
        <f>B6</f>
        <v>25</v>
      </c>
      <c r="Q25" s="134"/>
      <c r="R25" s="130">
        <f>B6</f>
        <v>25</v>
      </c>
      <c r="S25" s="130"/>
      <c r="T25" s="133">
        <f>B6</f>
        <v>25</v>
      </c>
      <c r="U25" s="134"/>
      <c r="V25" s="130">
        <f>B6</f>
        <v>25</v>
      </c>
      <c r="W25" s="130"/>
      <c r="X25" s="107">
        <f>B6</f>
        <v>25</v>
      </c>
      <c r="Y25" s="108"/>
      <c r="Z25" s="130">
        <f>B6</f>
        <v>25</v>
      </c>
      <c r="AA25" s="130"/>
      <c r="AB25" s="107">
        <f>B6</f>
        <v>25</v>
      </c>
      <c r="AC25" s="108"/>
      <c r="AD25" s="107">
        <f>B6</f>
        <v>25</v>
      </c>
      <c r="AE25" s="108"/>
      <c r="AF25" s="130"/>
      <c r="AG25" s="130"/>
      <c r="AH25" s="107"/>
      <c r="AI25" s="108"/>
      <c r="AJ25" s="130">
        <f>B6</f>
        <v>25</v>
      </c>
      <c r="AK25" s="137"/>
    </row>
    <row r="26" spans="1:37" ht="12.75">
      <c r="A26" s="3" t="s">
        <v>33</v>
      </c>
      <c r="B26" s="129"/>
      <c r="C26" s="130"/>
      <c r="D26" s="133"/>
      <c r="E26" s="134"/>
      <c r="F26" s="130"/>
      <c r="G26" s="130"/>
      <c r="H26" s="133"/>
      <c r="I26" s="134"/>
      <c r="J26" s="130"/>
      <c r="K26" s="130"/>
      <c r="L26" s="133"/>
      <c r="M26" s="134"/>
      <c r="N26" s="130"/>
      <c r="O26" s="130"/>
      <c r="P26" s="133"/>
      <c r="Q26" s="134"/>
      <c r="R26" s="130"/>
      <c r="S26" s="130"/>
      <c r="T26" s="133"/>
      <c r="U26" s="134"/>
      <c r="V26" s="130"/>
      <c r="W26" s="130"/>
      <c r="X26" s="107"/>
      <c r="Y26" s="108"/>
      <c r="Z26" s="130">
        <f>B7</f>
        <v>100</v>
      </c>
      <c r="AA26" s="130"/>
      <c r="AB26" s="107">
        <f>B7</f>
        <v>100</v>
      </c>
      <c r="AC26" s="108"/>
      <c r="AD26" s="107"/>
      <c r="AE26" s="108"/>
      <c r="AF26" s="130"/>
      <c r="AG26" s="130"/>
      <c r="AH26" s="107"/>
      <c r="AI26" s="108"/>
      <c r="AJ26" s="130"/>
      <c r="AK26" s="137"/>
    </row>
    <row r="27" spans="1:37" ht="12.75">
      <c r="A27" s="3" t="s">
        <v>34</v>
      </c>
      <c r="B27" s="129"/>
      <c r="C27" s="130"/>
      <c r="D27" s="133"/>
      <c r="E27" s="134"/>
      <c r="F27" s="130"/>
      <c r="G27" s="130"/>
      <c r="H27" s="133"/>
      <c r="I27" s="134"/>
      <c r="J27" s="130"/>
      <c r="K27" s="130"/>
      <c r="L27" s="133"/>
      <c r="M27" s="134"/>
      <c r="N27" s="130"/>
      <c r="O27" s="130"/>
      <c r="P27" s="133"/>
      <c r="Q27" s="134"/>
      <c r="R27" s="130"/>
      <c r="S27" s="130"/>
      <c r="T27" s="133"/>
      <c r="U27" s="134"/>
      <c r="V27" s="130"/>
      <c r="W27" s="130"/>
      <c r="X27" s="107"/>
      <c r="Y27" s="108"/>
      <c r="Z27" s="130">
        <f>B8</f>
        <v>12</v>
      </c>
      <c r="AA27" s="130"/>
      <c r="AB27" s="107">
        <f>B8</f>
        <v>12</v>
      </c>
      <c r="AC27" s="108"/>
      <c r="AD27" s="107"/>
      <c r="AE27" s="108"/>
      <c r="AF27" s="130"/>
      <c r="AG27" s="130"/>
      <c r="AH27" s="107"/>
      <c r="AI27" s="108"/>
      <c r="AJ27" s="130"/>
      <c r="AK27" s="137"/>
    </row>
    <row r="28" spans="1:37" ht="12.75">
      <c r="A28" s="3" t="s">
        <v>43</v>
      </c>
      <c r="B28" s="129"/>
      <c r="C28" s="130"/>
      <c r="D28" s="133"/>
      <c r="E28" s="134"/>
      <c r="F28" s="130"/>
      <c r="G28" s="130"/>
      <c r="H28" s="133">
        <f>B9</f>
        <v>100</v>
      </c>
      <c r="I28" s="134"/>
      <c r="J28" s="130"/>
      <c r="K28" s="130"/>
      <c r="L28" s="133"/>
      <c r="M28" s="134"/>
      <c r="N28" s="130"/>
      <c r="O28" s="130"/>
      <c r="P28" s="133"/>
      <c r="Q28" s="134"/>
      <c r="R28" s="130"/>
      <c r="S28" s="130"/>
      <c r="T28" s="107"/>
      <c r="U28" s="108"/>
      <c r="V28" s="130"/>
      <c r="W28" s="130"/>
      <c r="X28" s="107"/>
      <c r="Y28" s="108"/>
      <c r="Z28" s="130"/>
      <c r="AA28" s="130"/>
      <c r="AB28" s="107"/>
      <c r="AC28" s="108"/>
      <c r="AD28" s="107"/>
      <c r="AE28" s="108"/>
      <c r="AF28" s="130"/>
      <c r="AG28" s="130"/>
      <c r="AH28" s="107"/>
      <c r="AI28" s="108"/>
      <c r="AJ28" s="130"/>
      <c r="AK28" s="137"/>
    </row>
    <row r="29" spans="1:37" ht="12.75">
      <c r="A29" s="3" t="s">
        <v>48</v>
      </c>
      <c r="B29" s="129"/>
      <c r="C29" s="130"/>
      <c r="D29" s="133"/>
      <c r="E29" s="134"/>
      <c r="F29" s="130"/>
      <c r="G29" s="130"/>
      <c r="H29" s="133"/>
      <c r="I29" s="134"/>
      <c r="J29" s="130"/>
      <c r="K29" s="130"/>
      <c r="L29" s="133"/>
      <c r="M29" s="134"/>
      <c r="N29" s="130"/>
      <c r="O29" s="130"/>
      <c r="P29" s="133"/>
      <c r="Q29" s="134"/>
      <c r="R29" s="130">
        <f>B11</f>
        <v>50</v>
      </c>
      <c r="S29" s="130"/>
      <c r="T29" s="107"/>
      <c r="U29" s="108"/>
      <c r="V29" s="130"/>
      <c r="W29" s="130"/>
      <c r="X29" s="107"/>
      <c r="Y29" s="108"/>
      <c r="Z29" s="130"/>
      <c r="AA29" s="130"/>
      <c r="AB29" s="107"/>
      <c r="AC29" s="108"/>
      <c r="AD29" s="107"/>
      <c r="AE29" s="108"/>
      <c r="AF29" s="130"/>
      <c r="AG29" s="130"/>
      <c r="AH29" s="107"/>
      <c r="AI29" s="108"/>
      <c r="AJ29" s="130"/>
      <c r="AK29" s="137"/>
    </row>
    <row r="30" spans="1:37" ht="12.75">
      <c r="A30" s="12" t="s">
        <v>79</v>
      </c>
      <c r="B30" s="129"/>
      <c r="C30" s="130"/>
      <c r="D30" s="107"/>
      <c r="E30" s="108"/>
      <c r="F30" s="130"/>
      <c r="G30" s="130"/>
      <c r="H30" s="107"/>
      <c r="I30" s="108"/>
      <c r="J30" s="130"/>
      <c r="K30" s="130"/>
      <c r="L30" s="107"/>
      <c r="M30" s="108"/>
      <c r="N30" s="130"/>
      <c r="O30" s="130"/>
      <c r="P30" s="107"/>
      <c r="Q30" s="108"/>
      <c r="R30" s="130"/>
      <c r="S30" s="130"/>
      <c r="T30" s="107"/>
      <c r="U30" s="108"/>
      <c r="V30" s="130"/>
      <c r="W30" s="130"/>
      <c r="X30" s="107"/>
      <c r="Y30" s="108"/>
      <c r="Z30" s="130"/>
      <c r="AA30" s="130"/>
      <c r="AB30" s="107"/>
      <c r="AC30" s="108"/>
      <c r="AD30" s="107"/>
      <c r="AE30" s="108"/>
      <c r="AF30" s="130"/>
      <c r="AG30" s="130"/>
      <c r="AH30" s="107">
        <f>B12</f>
        <v>41</v>
      </c>
      <c r="AI30" s="108"/>
      <c r="AJ30" s="130">
        <f>B12</f>
        <v>41</v>
      </c>
      <c r="AK30" s="137"/>
    </row>
    <row r="31" spans="1:37" ht="12.75">
      <c r="A31" s="3"/>
      <c r="B31" s="129"/>
      <c r="C31" s="130"/>
      <c r="D31" s="107"/>
      <c r="E31" s="108"/>
      <c r="F31" s="130"/>
      <c r="G31" s="130"/>
      <c r="H31" s="107"/>
      <c r="I31" s="108"/>
      <c r="J31" s="130"/>
      <c r="K31" s="130"/>
      <c r="L31" s="107"/>
      <c r="M31" s="108"/>
      <c r="N31" s="130"/>
      <c r="O31" s="130"/>
      <c r="P31" s="107"/>
      <c r="Q31" s="108"/>
      <c r="R31" s="130"/>
      <c r="S31" s="130"/>
      <c r="T31" s="107"/>
      <c r="U31" s="108"/>
      <c r="V31" s="130"/>
      <c r="W31" s="130"/>
      <c r="X31" s="107"/>
      <c r="Y31" s="108"/>
      <c r="Z31" s="130"/>
      <c r="AA31" s="130"/>
      <c r="AB31" s="107"/>
      <c r="AC31" s="108"/>
      <c r="AD31" s="107"/>
      <c r="AE31" s="108"/>
      <c r="AF31" s="130"/>
      <c r="AG31" s="130"/>
      <c r="AH31" s="107"/>
      <c r="AI31" s="108"/>
      <c r="AJ31" s="130"/>
      <c r="AK31" s="137"/>
    </row>
    <row r="32" spans="1:37" ht="12.75">
      <c r="A32" s="8" t="s">
        <v>35</v>
      </c>
      <c r="B32" s="129">
        <f>B15</f>
        <v>246.0843373493976</v>
      </c>
      <c r="C32" s="130"/>
      <c r="D32" s="107">
        <f>D15</f>
        <v>233.1325301204819</v>
      </c>
      <c r="E32" s="108"/>
      <c r="F32" s="130">
        <f>F15</f>
        <v>233.1325301204819</v>
      </c>
      <c r="G32" s="130"/>
      <c r="H32" s="107">
        <f>H15</f>
        <v>181.32530120481928</v>
      </c>
      <c r="I32" s="108"/>
      <c r="J32" s="130">
        <f>J15</f>
        <v>0</v>
      </c>
      <c r="K32" s="130"/>
      <c r="L32" s="107">
        <f>L15</f>
        <v>233.1325301204819</v>
      </c>
      <c r="M32" s="108"/>
      <c r="N32" s="130">
        <f>N15</f>
        <v>233.1325301204819</v>
      </c>
      <c r="O32" s="130"/>
      <c r="P32" s="107">
        <f>P15</f>
        <v>233.1325301204819</v>
      </c>
      <c r="Q32" s="108"/>
      <c r="R32" s="130">
        <f>R15</f>
        <v>207.2289156626506</v>
      </c>
      <c r="S32" s="130"/>
      <c r="T32" s="107">
        <f>T15</f>
        <v>233.1325301204819</v>
      </c>
      <c r="U32" s="108"/>
      <c r="V32" s="130">
        <f>V15</f>
        <v>233.1325301204819</v>
      </c>
      <c r="W32" s="130"/>
      <c r="X32" s="107">
        <f>X15</f>
        <v>233.1325301204819</v>
      </c>
      <c r="Y32" s="108"/>
      <c r="Z32" s="130">
        <f>Z15</f>
        <v>175.10843373493978</v>
      </c>
      <c r="AA32" s="130"/>
      <c r="AB32" s="107">
        <f>AB15</f>
        <v>175.10843373493978</v>
      </c>
      <c r="AC32" s="108"/>
      <c r="AD32" s="107">
        <f>AD15</f>
        <v>246.0843373493976</v>
      </c>
      <c r="AE32" s="108"/>
      <c r="AF32" s="130">
        <f>AF15</f>
        <v>259.03614457831327</v>
      </c>
      <c r="AG32" s="130"/>
      <c r="AH32" s="107"/>
      <c r="AI32" s="108"/>
      <c r="AJ32" s="130">
        <f>AJ15</f>
        <v>211.89156626506025</v>
      </c>
      <c r="AK32" s="37"/>
    </row>
    <row r="33" spans="1:37" ht="12.75">
      <c r="A33" s="12" t="s">
        <v>80</v>
      </c>
      <c r="B33" s="129">
        <f>B32*0.1116</f>
        <v>27.463012048192773</v>
      </c>
      <c r="C33" s="130"/>
      <c r="D33" s="107">
        <f>D32*0.1116</f>
        <v>26.01759036144578</v>
      </c>
      <c r="E33" s="108"/>
      <c r="F33" s="130">
        <f>F32*0.1116</f>
        <v>26.01759036144578</v>
      </c>
      <c r="G33" s="130"/>
      <c r="H33" s="107">
        <f>H32*0.1116</f>
        <v>20.235903614457833</v>
      </c>
      <c r="I33" s="108"/>
      <c r="J33" s="130"/>
      <c r="K33" s="130"/>
      <c r="L33" s="107">
        <f aca="true" t="shared" si="0" ref="L33:AB33">L32*0.1116</f>
        <v>26.01759036144578</v>
      </c>
      <c r="M33" s="108"/>
      <c r="N33" s="130">
        <f t="shared" si="0"/>
        <v>26.01759036144578</v>
      </c>
      <c r="O33" s="130"/>
      <c r="P33" s="107">
        <f t="shared" si="0"/>
        <v>26.01759036144578</v>
      </c>
      <c r="Q33" s="108"/>
      <c r="R33" s="130">
        <f t="shared" si="0"/>
        <v>23.126746987951808</v>
      </c>
      <c r="S33" s="130"/>
      <c r="T33" s="107">
        <f t="shared" si="0"/>
        <v>26.01759036144578</v>
      </c>
      <c r="U33" s="108"/>
      <c r="V33" s="130">
        <f t="shared" si="0"/>
        <v>26.01759036144578</v>
      </c>
      <c r="W33" s="130"/>
      <c r="X33" s="107">
        <f t="shared" si="0"/>
        <v>26.01759036144578</v>
      </c>
      <c r="Y33" s="108"/>
      <c r="Z33" s="130">
        <f t="shared" si="0"/>
        <v>19.54210120481928</v>
      </c>
      <c r="AA33" s="130"/>
      <c r="AB33" s="107">
        <f t="shared" si="0"/>
        <v>19.54210120481928</v>
      </c>
      <c r="AC33" s="108"/>
      <c r="AD33" s="107">
        <f>AD32*0.1116</f>
        <v>27.463012048192773</v>
      </c>
      <c r="AE33" s="108"/>
      <c r="AF33" s="135"/>
      <c r="AG33" s="135"/>
      <c r="AH33" s="107"/>
      <c r="AI33" s="108"/>
      <c r="AJ33" s="130">
        <f>AJ32*0.1116</f>
        <v>23.647098795180725</v>
      </c>
      <c r="AK33" s="137"/>
    </row>
    <row r="34" spans="1:37" ht="12.75">
      <c r="A34" s="3" t="s">
        <v>46</v>
      </c>
      <c r="B34" s="129">
        <f>B32*0.8884</f>
        <v>218.62132530120482</v>
      </c>
      <c r="C34" s="130"/>
      <c r="D34" s="107">
        <f>D32*0.8884</f>
        <v>207.1149397590361</v>
      </c>
      <c r="E34" s="108"/>
      <c r="F34" s="130">
        <f>F32*0.8884</f>
        <v>207.1149397590361</v>
      </c>
      <c r="G34" s="130"/>
      <c r="H34" s="107">
        <f>H32*0.8884</f>
        <v>161.08939759036144</v>
      </c>
      <c r="I34" s="108"/>
      <c r="J34" s="130"/>
      <c r="K34" s="130"/>
      <c r="L34" s="107">
        <f>L32*0.8884</f>
        <v>207.1149397590361</v>
      </c>
      <c r="M34" s="108"/>
      <c r="N34" s="130">
        <f>N32*0.8884</f>
        <v>207.1149397590361</v>
      </c>
      <c r="O34" s="130"/>
      <c r="P34" s="107">
        <f>P32*0.8884</f>
        <v>207.1149397590361</v>
      </c>
      <c r="Q34" s="108"/>
      <c r="R34" s="130">
        <f>R32*0.8884</f>
        <v>184.1021686746988</v>
      </c>
      <c r="S34" s="130"/>
      <c r="T34" s="107">
        <f>T32*0.8884</f>
        <v>207.1149397590361</v>
      </c>
      <c r="U34" s="108"/>
      <c r="V34" s="130">
        <f>V32*0.8884</f>
        <v>207.1149397590361</v>
      </c>
      <c r="W34" s="130"/>
      <c r="X34" s="107">
        <f>X32*0.8884</f>
        <v>207.1149397590361</v>
      </c>
      <c r="Y34" s="108"/>
      <c r="Z34" s="130">
        <f>Z32*0.8884</f>
        <v>155.5663325301205</v>
      </c>
      <c r="AA34" s="130"/>
      <c r="AB34" s="107">
        <f>AB32*0.8884</f>
        <v>155.5663325301205</v>
      </c>
      <c r="AC34" s="108"/>
      <c r="AD34" s="107">
        <f>AD32*0.8884</f>
        <v>218.62132530120482</v>
      </c>
      <c r="AE34" s="108"/>
      <c r="AF34" s="135"/>
      <c r="AG34" s="135"/>
      <c r="AH34" s="107"/>
      <c r="AI34" s="108"/>
      <c r="AJ34" s="130">
        <f>AJ32*0.8884</f>
        <v>188.2444674698795</v>
      </c>
      <c r="AK34" s="137"/>
    </row>
    <row r="35" spans="1:37" ht="12.75">
      <c r="A35" s="3"/>
      <c r="B35" s="129"/>
      <c r="C35" s="130"/>
      <c r="D35" s="107"/>
      <c r="E35" s="108"/>
      <c r="F35" s="130"/>
      <c r="G35" s="130"/>
      <c r="H35" s="107"/>
      <c r="I35" s="108"/>
      <c r="J35" s="130"/>
      <c r="K35" s="130"/>
      <c r="L35" s="107"/>
      <c r="M35" s="108"/>
      <c r="N35" s="130"/>
      <c r="O35" s="130"/>
      <c r="P35" s="107"/>
      <c r="Q35" s="108"/>
      <c r="R35" s="130"/>
      <c r="S35" s="130"/>
      <c r="T35" s="107"/>
      <c r="U35" s="108"/>
      <c r="V35" s="130"/>
      <c r="W35" s="130"/>
      <c r="X35" s="107"/>
      <c r="Y35" s="108"/>
      <c r="Z35" s="130"/>
      <c r="AA35" s="130"/>
      <c r="AB35" s="107"/>
      <c r="AC35" s="108"/>
      <c r="AD35" s="107"/>
      <c r="AE35" s="108"/>
      <c r="AF35" s="130"/>
      <c r="AG35" s="130"/>
      <c r="AH35" s="107"/>
      <c r="AI35" s="108"/>
      <c r="AJ35" s="130"/>
      <c r="AK35" s="137"/>
    </row>
    <row r="36" spans="1:37" ht="12.75">
      <c r="A36" s="9" t="s">
        <v>20</v>
      </c>
      <c r="B36" s="129">
        <f>B14</f>
        <v>228.91566265060243</v>
      </c>
      <c r="C36" s="130"/>
      <c r="D36" s="107">
        <f>D14</f>
        <v>216.86746987951807</v>
      </c>
      <c r="E36" s="108"/>
      <c r="F36" s="130">
        <f>F14</f>
        <v>216.86746987951807</v>
      </c>
      <c r="G36" s="130"/>
      <c r="H36" s="107">
        <f>H14</f>
        <v>168.67469879518075</v>
      </c>
      <c r="I36" s="108"/>
      <c r="J36" s="130">
        <f>J14</f>
        <v>0</v>
      </c>
      <c r="K36" s="130"/>
      <c r="L36" s="107">
        <f>L14</f>
        <v>216.86746987951807</v>
      </c>
      <c r="M36" s="108"/>
      <c r="N36" s="130">
        <f>N14</f>
        <v>216.86746987951807</v>
      </c>
      <c r="O36" s="130"/>
      <c r="P36" s="107">
        <f>P14</f>
        <v>216.86746987951807</v>
      </c>
      <c r="Q36" s="108"/>
      <c r="R36" s="130">
        <f>R14</f>
        <v>192.7710843373494</v>
      </c>
      <c r="S36" s="130"/>
      <c r="T36" s="107">
        <f>T14</f>
        <v>216.86746987951807</v>
      </c>
      <c r="U36" s="108"/>
      <c r="V36" s="130">
        <f>V14</f>
        <v>216.86746987951807</v>
      </c>
      <c r="W36" s="130"/>
      <c r="X36" s="107">
        <f>X14</f>
        <v>216.86746987951807</v>
      </c>
      <c r="Y36" s="108"/>
      <c r="Z36" s="130">
        <f>Z14</f>
        <v>162.89156626506025</v>
      </c>
      <c r="AA36" s="130"/>
      <c r="AB36" s="107">
        <f>AB14</f>
        <v>162.89156626506025</v>
      </c>
      <c r="AC36" s="108"/>
      <c r="AD36" s="107">
        <f>AD14</f>
        <v>228.91566265060243</v>
      </c>
      <c r="AE36" s="108"/>
      <c r="AF36" s="130">
        <f>AF14</f>
        <v>240.96385542168676</v>
      </c>
      <c r="AG36" s="130"/>
      <c r="AH36" s="107"/>
      <c r="AI36" s="108"/>
      <c r="AJ36" s="130">
        <f>AJ14</f>
        <v>197.10843373493975</v>
      </c>
      <c r="AK36" s="37"/>
    </row>
    <row r="37" spans="1:37" ht="12.75">
      <c r="A37" s="6" t="s">
        <v>3</v>
      </c>
      <c r="B37" s="129"/>
      <c r="C37" s="130"/>
      <c r="D37" s="107"/>
      <c r="E37" s="108"/>
      <c r="F37" s="130"/>
      <c r="G37" s="130"/>
      <c r="H37" s="107"/>
      <c r="I37" s="108"/>
      <c r="J37" s="130"/>
      <c r="K37" s="130"/>
      <c r="L37" s="107"/>
      <c r="M37" s="108"/>
      <c r="N37" s="130"/>
      <c r="O37" s="130"/>
      <c r="P37" s="107"/>
      <c r="Q37" s="108"/>
      <c r="R37" s="130"/>
      <c r="S37" s="130"/>
      <c r="T37" s="107"/>
      <c r="U37" s="108"/>
      <c r="V37" s="130"/>
      <c r="W37" s="130"/>
      <c r="X37" s="107"/>
      <c r="Y37" s="108"/>
      <c r="Z37" s="130"/>
      <c r="AA37" s="130"/>
      <c r="AB37" s="107"/>
      <c r="AC37" s="108"/>
      <c r="AD37" s="107"/>
      <c r="AE37" s="108"/>
      <c r="AF37" s="130"/>
      <c r="AG37" s="130"/>
      <c r="AH37" s="107"/>
      <c r="AI37" s="108"/>
      <c r="AJ37" s="130"/>
      <c r="AK37" s="137"/>
    </row>
    <row r="38" spans="1:37" ht="12.75">
      <c r="A38" s="3" t="s">
        <v>0</v>
      </c>
      <c r="B38" s="129"/>
      <c r="C38" s="130"/>
      <c r="D38" s="133"/>
      <c r="E38" s="134"/>
      <c r="F38" s="130"/>
      <c r="G38" s="130"/>
      <c r="H38" s="133"/>
      <c r="I38" s="134"/>
      <c r="J38" s="130">
        <f>A3/4</f>
        <v>125</v>
      </c>
      <c r="K38" s="130"/>
      <c r="L38" s="133"/>
      <c r="M38" s="134"/>
      <c r="N38" s="130"/>
      <c r="O38" s="130"/>
      <c r="P38" s="133"/>
      <c r="Q38" s="134"/>
      <c r="R38" s="130"/>
      <c r="S38" s="130"/>
      <c r="T38" s="133"/>
      <c r="U38" s="134"/>
      <c r="V38" s="130"/>
      <c r="W38" s="130"/>
      <c r="X38" s="107"/>
      <c r="Y38" s="108"/>
      <c r="Z38" s="130"/>
      <c r="AA38" s="130"/>
      <c r="AB38" s="107"/>
      <c r="AC38" s="108"/>
      <c r="AD38" s="107"/>
      <c r="AE38" s="108"/>
      <c r="AF38" s="130"/>
      <c r="AG38" s="130"/>
      <c r="AH38" s="107"/>
      <c r="AI38" s="108"/>
      <c r="AJ38" s="130"/>
      <c r="AK38" s="137"/>
    </row>
    <row r="39" spans="1:37" ht="12.75">
      <c r="A39" s="12" t="s">
        <v>81</v>
      </c>
      <c r="B39" s="129">
        <f>B14</f>
        <v>228.91566265060243</v>
      </c>
      <c r="C39" s="130"/>
      <c r="D39" s="133">
        <f>D36</f>
        <v>216.86746987951807</v>
      </c>
      <c r="E39" s="134"/>
      <c r="F39" s="130">
        <f>F36</f>
        <v>216.86746987951807</v>
      </c>
      <c r="G39" s="130"/>
      <c r="H39" s="133">
        <f>H36</f>
        <v>168.67469879518075</v>
      </c>
      <c r="I39" s="134"/>
      <c r="J39" s="130">
        <f>A3/4</f>
        <v>125</v>
      </c>
      <c r="K39" s="130"/>
      <c r="L39" s="133"/>
      <c r="M39" s="134"/>
      <c r="N39" s="130">
        <f>N14/2</f>
        <v>108.43373493975903</v>
      </c>
      <c r="O39" s="130"/>
      <c r="P39" s="133"/>
      <c r="Q39" s="134"/>
      <c r="R39" s="130">
        <f>R36*0.25</f>
        <v>48.19277108433735</v>
      </c>
      <c r="S39" s="130"/>
      <c r="T39" s="133">
        <f>T36*0.25</f>
        <v>54.21686746987952</v>
      </c>
      <c r="U39" s="134"/>
      <c r="V39" s="130"/>
      <c r="W39" s="130"/>
      <c r="X39" s="107">
        <f>X14*0.25</f>
        <v>54.21686746987952</v>
      </c>
      <c r="Y39" s="108"/>
      <c r="Z39" s="130">
        <f>Z14</f>
        <v>162.89156626506025</v>
      </c>
      <c r="AA39" s="130"/>
      <c r="AB39" s="109">
        <f>AB36-AB47</f>
        <v>62.89156626506025</v>
      </c>
      <c r="AC39" s="110"/>
      <c r="AD39" s="112">
        <f>AD36-AD47</f>
        <v>128.91566265060243</v>
      </c>
      <c r="AE39" s="110"/>
      <c r="AF39" s="130">
        <f>AF14</f>
        <v>240.96385542168676</v>
      </c>
      <c r="AG39" s="130"/>
      <c r="AH39" s="107"/>
      <c r="AI39" s="108"/>
      <c r="AJ39" s="130">
        <f>AJ14</f>
        <v>197.10843373493975</v>
      </c>
      <c r="AK39" s="137"/>
    </row>
    <row r="40" spans="1:37" ht="12.75">
      <c r="A40" s="3" t="s">
        <v>1</v>
      </c>
      <c r="B40" s="129"/>
      <c r="C40" s="130"/>
      <c r="D40" s="133"/>
      <c r="E40" s="134"/>
      <c r="F40" s="130"/>
      <c r="G40" s="130"/>
      <c r="H40" s="133"/>
      <c r="I40" s="134"/>
      <c r="J40" s="130">
        <f>A3/4</f>
        <v>125</v>
      </c>
      <c r="K40" s="130"/>
      <c r="L40" s="133"/>
      <c r="M40" s="134"/>
      <c r="N40" s="130"/>
      <c r="O40" s="130"/>
      <c r="P40" s="133"/>
      <c r="Q40" s="134"/>
      <c r="R40" s="130"/>
      <c r="S40" s="130"/>
      <c r="T40" s="133"/>
      <c r="U40" s="134"/>
      <c r="V40" s="130"/>
      <c r="W40" s="130"/>
      <c r="X40" s="107"/>
      <c r="Y40" s="108"/>
      <c r="Z40" s="130"/>
      <c r="AA40" s="130"/>
      <c r="AB40" s="107"/>
      <c r="AC40" s="108"/>
      <c r="AD40" s="107"/>
      <c r="AE40" s="108"/>
      <c r="AF40" s="130"/>
      <c r="AG40" s="130"/>
      <c r="AH40" s="107"/>
      <c r="AI40" s="108"/>
      <c r="AJ40" s="130"/>
      <c r="AK40" s="137"/>
    </row>
    <row r="41" spans="1:37" ht="12.75">
      <c r="A41" s="3" t="s">
        <v>82</v>
      </c>
      <c r="B41" s="129"/>
      <c r="C41" s="137"/>
      <c r="D41" s="133"/>
      <c r="E41" s="134"/>
      <c r="F41" s="129"/>
      <c r="G41" s="137"/>
      <c r="H41" s="133"/>
      <c r="I41" s="134"/>
      <c r="J41" s="130">
        <f>A3/4</f>
        <v>125</v>
      </c>
      <c r="K41" s="130"/>
      <c r="L41" s="133"/>
      <c r="M41" s="134"/>
      <c r="N41" s="129"/>
      <c r="O41" s="137"/>
      <c r="P41" s="133"/>
      <c r="Q41" s="134"/>
      <c r="R41" s="129"/>
      <c r="S41" s="137"/>
      <c r="T41" s="133"/>
      <c r="U41" s="134"/>
      <c r="V41" s="129"/>
      <c r="W41" s="137"/>
      <c r="X41" s="107"/>
      <c r="Y41" s="108"/>
      <c r="Z41" s="129"/>
      <c r="AA41" s="137"/>
      <c r="AB41" s="107"/>
      <c r="AC41" s="108"/>
      <c r="AD41" s="107"/>
      <c r="AE41" s="108"/>
      <c r="AF41" s="129"/>
      <c r="AG41" s="137"/>
      <c r="AH41" s="107"/>
      <c r="AI41" s="108"/>
      <c r="AJ41" s="129"/>
      <c r="AK41" s="137"/>
    </row>
    <row r="42" spans="1:37" ht="12.75">
      <c r="A42" s="3" t="s">
        <v>2</v>
      </c>
      <c r="B42" s="129"/>
      <c r="C42" s="130"/>
      <c r="D42" s="133"/>
      <c r="E42" s="134"/>
      <c r="F42" s="130"/>
      <c r="G42" s="130"/>
      <c r="H42" s="133"/>
      <c r="I42" s="134"/>
      <c r="J42" s="130"/>
      <c r="K42" s="130"/>
      <c r="L42" s="133">
        <f>L36</f>
        <v>216.86746987951807</v>
      </c>
      <c r="M42" s="134"/>
      <c r="N42" s="130"/>
      <c r="O42" s="130"/>
      <c r="P42" s="133"/>
      <c r="Q42" s="134"/>
      <c r="R42" s="130"/>
      <c r="S42" s="130"/>
      <c r="T42" s="133"/>
      <c r="U42" s="134"/>
      <c r="V42" s="130"/>
      <c r="W42" s="130"/>
      <c r="X42" s="107"/>
      <c r="Y42" s="108"/>
      <c r="Z42" s="130"/>
      <c r="AA42" s="130"/>
      <c r="AB42" s="107"/>
      <c r="AC42" s="108"/>
      <c r="AD42" s="107"/>
      <c r="AE42" s="108"/>
      <c r="AF42" s="130"/>
      <c r="AG42" s="130"/>
      <c r="AH42" s="107"/>
      <c r="AI42" s="108"/>
      <c r="AJ42" s="130"/>
      <c r="AK42" s="137"/>
    </row>
    <row r="43" spans="1:37" ht="12.75">
      <c r="A43" s="3" t="s">
        <v>16</v>
      </c>
      <c r="B43" s="129"/>
      <c r="C43" s="130"/>
      <c r="D43" s="133"/>
      <c r="E43" s="134"/>
      <c r="F43" s="130"/>
      <c r="G43" s="130"/>
      <c r="H43" s="133"/>
      <c r="I43" s="134"/>
      <c r="J43" s="130"/>
      <c r="K43" s="130"/>
      <c r="L43" s="133"/>
      <c r="M43" s="134"/>
      <c r="N43" s="130">
        <f>N14/2</f>
        <v>108.43373493975903</v>
      </c>
      <c r="O43" s="130"/>
      <c r="P43" s="133"/>
      <c r="Q43" s="134"/>
      <c r="R43" s="130"/>
      <c r="S43" s="130"/>
      <c r="T43" s="133"/>
      <c r="U43" s="134"/>
      <c r="V43" s="130"/>
      <c r="W43" s="130"/>
      <c r="X43" s="107"/>
      <c r="Y43" s="108"/>
      <c r="Z43" s="130"/>
      <c r="AA43" s="130"/>
      <c r="AB43" s="107"/>
      <c r="AC43" s="108"/>
      <c r="AD43" s="107"/>
      <c r="AE43" s="108"/>
      <c r="AF43" s="130"/>
      <c r="AG43" s="130"/>
      <c r="AH43" s="107"/>
      <c r="AI43" s="108"/>
      <c r="AJ43" s="130"/>
      <c r="AK43" s="137"/>
    </row>
    <row r="44" spans="1:37" ht="12.75">
      <c r="A44" s="4" t="s">
        <v>17</v>
      </c>
      <c r="B44" s="129"/>
      <c r="C44" s="130"/>
      <c r="D44" s="133"/>
      <c r="E44" s="134"/>
      <c r="F44" s="130"/>
      <c r="G44" s="130"/>
      <c r="H44" s="133"/>
      <c r="I44" s="134"/>
      <c r="J44" s="130"/>
      <c r="K44" s="130"/>
      <c r="L44" s="133"/>
      <c r="M44" s="134"/>
      <c r="N44" s="130"/>
      <c r="O44" s="130"/>
      <c r="P44" s="133">
        <f>P14</f>
        <v>216.86746987951807</v>
      </c>
      <c r="Q44" s="134"/>
      <c r="R44" s="130">
        <f>R36*0.75</f>
        <v>144.57831325301206</v>
      </c>
      <c r="S44" s="130"/>
      <c r="T44" s="133">
        <f>T36*0.75</f>
        <v>162.65060240963857</v>
      </c>
      <c r="U44" s="134"/>
      <c r="V44" s="130"/>
      <c r="W44" s="130"/>
      <c r="X44" s="107"/>
      <c r="Y44" s="108"/>
      <c r="Z44" s="130"/>
      <c r="AA44" s="130"/>
      <c r="AB44" s="107"/>
      <c r="AC44" s="108"/>
      <c r="AD44" s="107"/>
      <c r="AE44" s="108"/>
      <c r="AF44" s="130"/>
      <c r="AG44" s="130"/>
      <c r="AH44" s="107"/>
      <c r="AI44" s="108"/>
      <c r="AJ44" s="130"/>
      <c r="AK44" s="137"/>
    </row>
    <row r="45" spans="1:37" ht="12.75">
      <c r="A45" s="4" t="s">
        <v>4</v>
      </c>
      <c r="B45" s="129"/>
      <c r="C45" s="130"/>
      <c r="D45" s="133"/>
      <c r="E45" s="134"/>
      <c r="F45" s="130"/>
      <c r="G45" s="130"/>
      <c r="H45" s="133"/>
      <c r="I45" s="134"/>
      <c r="J45" s="130"/>
      <c r="K45" s="130"/>
      <c r="L45" s="133"/>
      <c r="M45" s="134"/>
      <c r="N45" s="130"/>
      <c r="O45" s="130"/>
      <c r="P45" s="133"/>
      <c r="Q45" s="134"/>
      <c r="R45" s="130"/>
      <c r="S45" s="130"/>
      <c r="T45" s="133"/>
      <c r="U45" s="134"/>
      <c r="V45" s="130">
        <f>V14</f>
        <v>216.86746987951807</v>
      </c>
      <c r="W45" s="130"/>
      <c r="X45" s="107"/>
      <c r="Y45" s="108"/>
      <c r="Z45" s="130"/>
      <c r="AA45" s="130"/>
      <c r="AB45" s="107"/>
      <c r="AC45" s="108"/>
      <c r="AD45" s="107"/>
      <c r="AE45" s="108"/>
      <c r="AF45" s="130"/>
      <c r="AG45" s="130"/>
      <c r="AH45" s="107"/>
      <c r="AI45" s="108"/>
      <c r="AJ45" s="130"/>
      <c r="AK45" s="137"/>
    </row>
    <row r="46" spans="1:37" ht="12.75">
      <c r="A46" s="4" t="s">
        <v>5</v>
      </c>
      <c r="B46" s="129"/>
      <c r="C46" s="130"/>
      <c r="D46" s="133"/>
      <c r="E46" s="134"/>
      <c r="F46" s="130"/>
      <c r="G46" s="130"/>
      <c r="H46" s="133"/>
      <c r="I46" s="134"/>
      <c r="J46" s="130"/>
      <c r="K46" s="130"/>
      <c r="L46" s="133"/>
      <c r="M46" s="134"/>
      <c r="N46" s="130"/>
      <c r="O46" s="130"/>
      <c r="P46" s="133"/>
      <c r="Q46" s="134"/>
      <c r="R46" s="130"/>
      <c r="S46" s="130"/>
      <c r="T46" s="133"/>
      <c r="U46" s="134"/>
      <c r="V46" s="130"/>
      <c r="W46" s="130"/>
      <c r="X46" s="107">
        <f>X14*0.75</f>
        <v>162.65060240963857</v>
      </c>
      <c r="Y46" s="108"/>
      <c r="Z46" s="130"/>
      <c r="AA46" s="130"/>
      <c r="AB46" s="107"/>
      <c r="AC46" s="108"/>
      <c r="AD46" s="107"/>
      <c r="AE46" s="108"/>
      <c r="AF46" s="130"/>
      <c r="AG46" s="130"/>
      <c r="AH46" s="107"/>
      <c r="AI46" s="108"/>
      <c r="AJ46" s="130"/>
      <c r="AK46" s="137"/>
    </row>
    <row r="47" spans="1:37" ht="12.75">
      <c r="A47" s="4" t="s">
        <v>49</v>
      </c>
      <c r="B47" s="129"/>
      <c r="C47" s="130"/>
      <c r="D47" s="133"/>
      <c r="E47" s="134"/>
      <c r="F47" s="130"/>
      <c r="G47" s="130"/>
      <c r="H47" s="133"/>
      <c r="I47" s="134"/>
      <c r="J47" s="130"/>
      <c r="K47" s="130"/>
      <c r="L47" s="133"/>
      <c r="M47" s="134"/>
      <c r="N47" s="130"/>
      <c r="O47" s="130"/>
      <c r="P47" s="133"/>
      <c r="Q47" s="134"/>
      <c r="R47" s="130"/>
      <c r="S47" s="130"/>
      <c r="T47" s="133"/>
      <c r="U47" s="134"/>
      <c r="V47" s="130"/>
      <c r="W47" s="130"/>
      <c r="X47" s="107"/>
      <c r="Y47" s="108"/>
      <c r="Z47" s="130"/>
      <c r="AA47" s="130"/>
      <c r="AB47" s="109">
        <v>100</v>
      </c>
      <c r="AC47" s="110"/>
      <c r="AD47" s="109">
        <v>100</v>
      </c>
      <c r="AE47" s="110"/>
      <c r="AF47" s="130"/>
      <c r="AG47" s="130"/>
      <c r="AH47" s="107"/>
      <c r="AI47" s="108"/>
      <c r="AJ47" s="130"/>
      <c r="AK47" s="137"/>
    </row>
  </sheetData>
  <sheetProtection sheet="1" objects="1" scenarios="1"/>
  <mergeCells count="798">
    <mergeCell ref="X47:Y47"/>
    <mergeCell ref="AJ47:AK47"/>
    <mergeCell ref="Z47:AA47"/>
    <mergeCell ref="AB47:AC47"/>
    <mergeCell ref="AF47:AG47"/>
    <mergeCell ref="AH47:AI47"/>
    <mergeCell ref="AD47:AE47"/>
    <mergeCell ref="P47:Q47"/>
    <mergeCell ref="R47:S47"/>
    <mergeCell ref="T47:U47"/>
    <mergeCell ref="V47:W47"/>
    <mergeCell ref="AH46:AI46"/>
    <mergeCell ref="AJ46:AK46"/>
    <mergeCell ref="AD46:AE46"/>
    <mergeCell ref="B47:C47"/>
    <mergeCell ref="D47:E47"/>
    <mergeCell ref="F47:G47"/>
    <mergeCell ref="H47:I47"/>
    <mergeCell ref="J47:K47"/>
    <mergeCell ref="L47:M47"/>
    <mergeCell ref="N47:O47"/>
    <mergeCell ref="X46:Y46"/>
    <mergeCell ref="Z46:AA46"/>
    <mergeCell ref="AB46:AC46"/>
    <mergeCell ref="AF46:AG46"/>
    <mergeCell ref="P46:Q46"/>
    <mergeCell ref="R46:S46"/>
    <mergeCell ref="T46:U46"/>
    <mergeCell ref="V46:W46"/>
    <mergeCell ref="AH45:AI45"/>
    <mergeCell ref="AD45:AE45"/>
    <mergeCell ref="AJ45:AK45"/>
    <mergeCell ref="B46:C46"/>
    <mergeCell ref="D46:E46"/>
    <mergeCell ref="F46:G46"/>
    <mergeCell ref="H46:I46"/>
    <mergeCell ref="J46:K46"/>
    <mergeCell ref="L46:M46"/>
    <mergeCell ref="N46:O46"/>
    <mergeCell ref="X45:Y45"/>
    <mergeCell ref="Z45:AA45"/>
    <mergeCell ref="AB45:AC45"/>
    <mergeCell ref="AF45:AG45"/>
    <mergeCell ref="P45:Q45"/>
    <mergeCell ref="R45:S45"/>
    <mergeCell ref="T45:U45"/>
    <mergeCell ref="V45:W45"/>
    <mergeCell ref="AH44:AI44"/>
    <mergeCell ref="AJ44:AK44"/>
    <mergeCell ref="AD44:AE44"/>
    <mergeCell ref="B45:C45"/>
    <mergeCell ref="D45:E45"/>
    <mergeCell ref="F45:G45"/>
    <mergeCell ref="H45:I45"/>
    <mergeCell ref="J45:K45"/>
    <mergeCell ref="L45:M45"/>
    <mergeCell ref="N45:O45"/>
    <mergeCell ref="X44:Y44"/>
    <mergeCell ref="Z44:AA44"/>
    <mergeCell ref="AB44:AC44"/>
    <mergeCell ref="AF44:AG44"/>
    <mergeCell ref="P44:Q44"/>
    <mergeCell ref="R44:S44"/>
    <mergeCell ref="T44:U44"/>
    <mergeCell ref="V44:W44"/>
    <mergeCell ref="AH43:AI43"/>
    <mergeCell ref="AD43:AE43"/>
    <mergeCell ref="AJ43:AK43"/>
    <mergeCell ref="B44:C44"/>
    <mergeCell ref="D44:E44"/>
    <mergeCell ref="F44:G44"/>
    <mergeCell ref="H44:I44"/>
    <mergeCell ref="J44:K44"/>
    <mergeCell ref="L44:M44"/>
    <mergeCell ref="N44:O44"/>
    <mergeCell ref="X43:Y43"/>
    <mergeCell ref="Z43:AA43"/>
    <mergeCell ref="AB43:AC43"/>
    <mergeCell ref="AF43:AG43"/>
    <mergeCell ref="P43:Q43"/>
    <mergeCell ref="R43:S43"/>
    <mergeCell ref="T43:U43"/>
    <mergeCell ref="V43:W43"/>
    <mergeCell ref="AH42:AI42"/>
    <mergeCell ref="AJ42:AK42"/>
    <mergeCell ref="AD42:AE42"/>
    <mergeCell ref="B43:C43"/>
    <mergeCell ref="D43:E43"/>
    <mergeCell ref="F43:G43"/>
    <mergeCell ref="H43:I43"/>
    <mergeCell ref="J43:K43"/>
    <mergeCell ref="L43:M43"/>
    <mergeCell ref="N43:O43"/>
    <mergeCell ref="X42:Y42"/>
    <mergeCell ref="Z42:AA42"/>
    <mergeCell ref="AB42:AC42"/>
    <mergeCell ref="AF42:AG42"/>
    <mergeCell ref="P42:Q42"/>
    <mergeCell ref="R42:S42"/>
    <mergeCell ref="T42:U42"/>
    <mergeCell ref="V42:W42"/>
    <mergeCell ref="AH40:AI40"/>
    <mergeCell ref="AD40:AE40"/>
    <mergeCell ref="AJ40:AK40"/>
    <mergeCell ref="B42:C42"/>
    <mergeCell ref="D42:E42"/>
    <mergeCell ref="F42:G42"/>
    <mergeCell ref="H42:I42"/>
    <mergeCell ref="J42:K42"/>
    <mergeCell ref="L42:M42"/>
    <mergeCell ref="N42:O42"/>
    <mergeCell ref="X40:Y40"/>
    <mergeCell ref="Z40:AA40"/>
    <mergeCell ref="AB40:AC40"/>
    <mergeCell ref="AF40:AG40"/>
    <mergeCell ref="P40:Q40"/>
    <mergeCell ref="R40:S40"/>
    <mergeCell ref="T40:U40"/>
    <mergeCell ref="V40:W40"/>
    <mergeCell ref="AH39:AI39"/>
    <mergeCell ref="AJ39:AK39"/>
    <mergeCell ref="AD39:AE39"/>
    <mergeCell ref="B40:C40"/>
    <mergeCell ref="D40:E40"/>
    <mergeCell ref="F40:G40"/>
    <mergeCell ref="H40:I40"/>
    <mergeCell ref="J40:K40"/>
    <mergeCell ref="L40:M40"/>
    <mergeCell ref="N40:O40"/>
    <mergeCell ref="X39:Y39"/>
    <mergeCell ref="Z39:AA39"/>
    <mergeCell ref="AB39:AC39"/>
    <mergeCell ref="AF39:AG39"/>
    <mergeCell ref="P39:Q39"/>
    <mergeCell ref="R39:S39"/>
    <mergeCell ref="T39:U39"/>
    <mergeCell ref="V39:W39"/>
    <mergeCell ref="AH38:AI38"/>
    <mergeCell ref="AD38:AE38"/>
    <mergeCell ref="AJ38:AK38"/>
    <mergeCell ref="B39:C39"/>
    <mergeCell ref="D39:E39"/>
    <mergeCell ref="F39:G39"/>
    <mergeCell ref="H39:I39"/>
    <mergeCell ref="J39:K39"/>
    <mergeCell ref="L39:M39"/>
    <mergeCell ref="N39:O39"/>
    <mergeCell ref="X38:Y38"/>
    <mergeCell ref="Z38:AA38"/>
    <mergeCell ref="AB38:AC38"/>
    <mergeCell ref="AF38:AG38"/>
    <mergeCell ref="P38:Q38"/>
    <mergeCell ref="R38:S38"/>
    <mergeCell ref="T38:U38"/>
    <mergeCell ref="V38:W38"/>
    <mergeCell ref="AH37:AI37"/>
    <mergeCell ref="AJ37:AK37"/>
    <mergeCell ref="AD37:AE37"/>
    <mergeCell ref="B38:C38"/>
    <mergeCell ref="D38:E38"/>
    <mergeCell ref="F38:G38"/>
    <mergeCell ref="H38:I38"/>
    <mergeCell ref="J38:K38"/>
    <mergeCell ref="L38:M38"/>
    <mergeCell ref="N38:O38"/>
    <mergeCell ref="X37:Y37"/>
    <mergeCell ref="Z37:AA37"/>
    <mergeCell ref="AB37:AC37"/>
    <mergeCell ref="AF37:AG37"/>
    <mergeCell ref="P37:Q37"/>
    <mergeCell ref="R37:S37"/>
    <mergeCell ref="T37:U37"/>
    <mergeCell ref="V37:W37"/>
    <mergeCell ref="AH36:AI36"/>
    <mergeCell ref="AD36:AE36"/>
    <mergeCell ref="AJ36:AK36"/>
    <mergeCell ref="B37:C37"/>
    <mergeCell ref="D37:E37"/>
    <mergeCell ref="F37:G37"/>
    <mergeCell ref="H37:I37"/>
    <mergeCell ref="J37:K37"/>
    <mergeCell ref="L37:M37"/>
    <mergeCell ref="N37:O37"/>
    <mergeCell ref="X36:Y36"/>
    <mergeCell ref="Z36:AA36"/>
    <mergeCell ref="AB36:AC36"/>
    <mergeCell ref="AF36:AG36"/>
    <mergeCell ref="P36:Q36"/>
    <mergeCell ref="R36:S36"/>
    <mergeCell ref="T36:U36"/>
    <mergeCell ref="V36:W36"/>
    <mergeCell ref="AH35:AI35"/>
    <mergeCell ref="AJ35:AK35"/>
    <mergeCell ref="AD35:AE35"/>
    <mergeCell ref="B36:C36"/>
    <mergeCell ref="D36:E36"/>
    <mergeCell ref="F36:G36"/>
    <mergeCell ref="H36:I36"/>
    <mergeCell ref="J36:K36"/>
    <mergeCell ref="L36:M36"/>
    <mergeCell ref="N36:O36"/>
    <mergeCell ref="X35:Y35"/>
    <mergeCell ref="Z35:AA35"/>
    <mergeCell ref="AB35:AC35"/>
    <mergeCell ref="AF35:AG35"/>
    <mergeCell ref="P35:Q35"/>
    <mergeCell ref="R35:S35"/>
    <mergeCell ref="T35:U35"/>
    <mergeCell ref="V35:W35"/>
    <mergeCell ref="AH34:AI34"/>
    <mergeCell ref="AD34:AE34"/>
    <mergeCell ref="AJ34:AK34"/>
    <mergeCell ref="B35:C35"/>
    <mergeCell ref="D35:E35"/>
    <mergeCell ref="F35:G35"/>
    <mergeCell ref="H35:I35"/>
    <mergeCell ref="J35:K35"/>
    <mergeCell ref="L35:M35"/>
    <mergeCell ref="N35:O35"/>
    <mergeCell ref="X34:Y34"/>
    <mergeCell ref="Z34:AA34"/>
    <mergeCell ref="AB34:AC34"/>
    <mergeCell ref="AF34:AG34"/>
    <mergeCell ref="P34:Q34"/>
    <mergeCell ref="R34:S34"/>
    <mergeCell ref="T34:U34"/>
    <mergeCell ref="V34:W34"/>
    <mergeCell ref="AH33:AI33"/>
    <mergeCell ref="AJ33:AK33"/>
    <mergeCell ref="AD33:AE33"/>
    <mergeCell ref="B34:C34"/>
    <mergeCell ref="D34:E34"/>
    <mergeCell ref="F34:G34"/>
    <mergeCell ref="H34:I34"/>
    <mergeCell ref="J34:K34"/>
    <mergeCell ref="L34:M34"/>
    <mergeCell ref="N34:O34"/>
    <mergeCell ref="X33:Y33"/>
    <mergeCell ref="Z33:AA33"/>
    <mergeCell ref="AB33:AC33"/>
    <mergeCell ref="AF33:AG33"/>
    <mergeCell ref="P33:Q33"/>
    <mergeCell ref="R33:S33"/>
    <mergeCell ref="T33:U33"/>
    <mergeCell ref="V33:W33"/>
    <mergeCell ref="AH32:AI32"/>
    <mergeCell ref="AD32:AE32"/>
    <mergeCell ref="AJ32:AK32"/>
    <mergeCell ref="B33:C33"/>
    <mergeCell ref="D33:E33"/>
    <mergeCell ref="F33:G33"/>
    <mergeCell ref="H33:I33"/>
    <mergeCell ref="J33:K33"/>
    <mergeCell ref="L33:M33"/>
    <mergeCell ref="N33:O33"/>
    <mergeCell ref="X32:Y32"/>
    <mergeCell ref="Z32:AA32"/>
    <mergeCell ref="AB32:AC32"/>
    <mergeCell ref="AF32:AG32"/>
    <mergeCell ref="P32:Q32"/>
    <mergeCell ref="R32:S32"/>
    <mergeCell ref="T32:U32"/>
    <mergeCell ref="V32:W32"/>
    <mergeCell ref="AH31:AI31"/>
    <mergeCell ref="AJ31:AK31"/>
    <mergeCell ref="AD31:AE31"/>
    <mergeCell ref="B32:C32"/>
    <mergeCell ref="D32:E32"/>
    <mergeCell ref="F32:G32"/>
    <mergeCell ref="H32:I32"/>
    <mergeCell ref="J32:K32"/>
    <mergeCell ref="L32:M32"/>
    <mergeCell ref="N32:O32"/>
    <mergeCell ref="X31:Y31"/>
    <mergeCell ref="Z31:AA31"/>
    <mergeCell ref="AB31:AC31"/>
    <mergeCell ref="AF31:AG31"/>
    <mergeCell ref="P31:Q31"/>
    <mergeCell ref="R31:S31"/>
    <mergeCell ref="T31:U31"/>
    <mergeCell ref="V31:W31"/>
    <mergeCell ref="AH30:AI30"/>
    <mergeCell ref="AD30:AE30"/>
    <mergeCell ref="AJ30:AK30"/>
    <mergeCell ref="B31:C31"/>
    <mergeCell ref="D31:E31"/>
    <mergeCell ref="F31:G31"/>
    <mergeCell ref="H31:I31"/>
    <mergeCell ref="J31:K31"/>
    <mergeCell ref="L31:M31"/>
    <mergeCell ref="N31:O31"/>
    <mergeCell ref="X30:Y30"/>
    <mergeCell ref="Z30:AA30"/>
    <mergeCell ref="AB30:AC30"/>
    <mergeCell ref="AF30:AG30"/>
    <mergeCell ref="P30:Q30"/>
    <mergeCell ref="R30:S30"/>
    <mergeCell ref="T30:U30"/>
    <mergeCell ref="V30:W30"/>
    <mergeCell ref="AH29:AI29"/>
    <mergeCell ref="AJ29:AK29"/>
    <mergeCell ref="AD29:AE29"/>
    <mergeCell ref="B30:C30"/>
    <mergeCell ref="D30:E30"/>
    <mergeCell ref="F30:G30"/>
    <mergeCell ref="H30:I30"/>
    <mergeCell ref="J30:K30"/>
    <mergeCell ref="L30:M30"/>
    <mergeCell ref="N30:O30"/>
    <mergeCell ref="X29:Y29"/>
    <mergeCell ref="Z29:AA29"/>
    <mergeCell ref="AB29:AC29"/>
    <mergeCell ref="AF29:AG29"/>
    <mergeCell ref="P29:Q29"/>
    <mergeCell ref="R29:S29"/>
    <mergeCell ref="T29:U29"/>
    <mergeCell ref="V29:W29"/>
    <mergeCell ref="AH28:AI28"/>
    <mergeCell ref="AD28:AE28"/>
    <mergeCell ref="AJ28:AK28"/>
    <mergeCell ref="B29:C29"/>
    <mergeCell ref="D29:E29"/>
    <mergeCell ref="F29:G29"/>
    <mergeCell ref="H29:I29"/>
    <mergeCell ref="J29:K29"/>
    <mergeCell ref="L29:M29"/>
    <mergeCell ref="N29:O29"/>
    <mergeCell ref="X28:Y28"/>
    <mergeCell ref="Z28:AA28"/>
    <mergeCell ref="AB28:AC28"/>
    <mergeCell ref="AF28:AG28"/>
    <mergeCell ref="P28:Q28"/>
    <mergeCell ref="R28:S28"/>
    <mergeCell ref="T28:U28"/>
    <mergeCell ref="V28:W28"/>
    <mergeCell ref="AH27:AI27"/>
    <mergeCell ref="AJ27:AK27"/>
    <mergeCell ref="AD27:AE27"/>
    <mergeCell ref="B28:C28"/>
    <mergeCell ref="D28:E28"/>
    <mergeCell ref="F28:G28"/>
    <mergeCell ref="H28:I28"/>
    <mergeCell ref="J28:K28"/>
    <mergeCell ref="L28:M28"/>
    <mergeCell ref="N28:O28"/>
    <mergeCell ref="X27:Y27"/>
    <mergeCell ref="Z27:AA27"/>
    <mergeCell ref="AB27:AC27"/>
    <mergeCell ref="AF27:AG27"/>
    <mergeCell ref="P27:Q27"/>
    <mergeCell ref="R27:S27"/>
    <mergeCell ref="T27:U27"/>
    <mergeCell ref="V27:W27"/>
    <mergeCell ref="AH26:AI26"/>
    <mergeCell ref="AD26:AE26"/>
    <mergeCell ref="AJ26:AK26"/>
    <mergeCell ref="B27:C27"/>
    <mergeCell ref="D27:E27"/>
    <mergeCell ref="F27:G27"/>
    <mergeCell ref="H27:I27"/>
    <mergeCell ref="J27:K27"/>
    <mergeCell ref="L27:M27"/>
    <mergeCell ref="N27:O27"/>
    <mergeCell ref="X26:Y26"/>
    <mergeCell ref="Z26:AA26"/>
    <mergeCell ref="AB26:AC26"/>
    <mergeCell ref="AF26:AG26"/>
    <mergeCell ref="P26:Q26"/>
    <mergeCell ref="R26:S26"/>
    <mergeCell ref="T26:U26"/>
    <mergeCell ref="V26:W26"/>
    <mergeCell ref="AH25:AI25"/>
    <mergeCell ref="AJ25:AK25"/>
    <mergeCell ref="AD25:AE25"/>
    <mergeCell ref="B26:C26"/>
    <mergeCell ref="D26:E26"/>
    <mergeCell ref="F26:G26"/>
    <mergeCell ref="H26:I26"/>
    <mergeCell ref="J26:K26"/>
    <mergeCell ref="L26:M26"/>
    <mergeCell ref="N26:O26"/>
    <mergeCell ref="R25:S25"/>
    <mergeCell ref="T25:U25"/>
    <mergeCell ref="V25:W25"/>
    <mergeCell ref="X25:Y25"/>
    <mergeCell ref="AH24:AI24"/>
    <mergeCell ref="AJ24:AK24"/>
    <mergeCell ref="B25:C25"/>
    <mergeCell ref="D25:E25"/>
    <mergeCell ref="F25:G25"/>
    <mergeCell ref="H25:I25"/>
    <mergeCell ref="J25:K25"/>
    <mergeCell ref="L25:M25"/>
    <mergeCell ref="N25:O25"/>
    <mergeCell ref="P25:Q25"/>
    <mergeCell ref="R24:S24"/>
    <mergeCell ref="T24:U24"/>
    <mergeCell ref="V24:W24"/>
    <mergeCell ref="X24:Y24"/>
    <mergeCell ref="J24:K24"/>
    <mergeCell ref="L24:M24"/>
    <mergeCell ref="N24:O24"/>
    <mergeCell ref="P24:Q24"/>
    <mergeCell ref="B24:C24"/>
    <mergeCell ref="D24:E24"/>
    <mergeCell ref="F24:G24"/>
    <mergeCell ref="H24:I24"/>
    <mergeCell ref="AB23:AC23"/>
    <mergeCell ref="AF23:AG23"/>
    <mergeCell ref="AH23:AI23"/>
    <mergeCell ref="AJ23:AK23"/>
    <mergeCell ref="T23:U23"/>
    <mergeCell ref="V23:W23"/>
    <mergeCell ref="X23:Y23"/>
    <mergeCell ref="Z23:AA23"/>
    <mergeCell ref="AJ22:AK22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Z22:AA22"/>
    <mergeCell ref="AB22:AC22"/>
    <mergeCell ref="AF22:AG22"/>
    <mergeCell ref="AH22:AI22"/>
    <mergeCell ref="R22:S22"/>
    <mergeCell ref="T22:U22"/>
    <mergeCell ref="V22:W22"/>
    <mergeCell ref="X22:Y22"/>
    <mergeCell ref="J22:K22"/>
    <mergeCell ref="L22:M22"/>
    <mergeCell ref="N22:O22"/>
    <mergeCell ref="P22:Q22"/>
    <mergeCell ref="B22:C22"/>
    <mergeCell ref="D22:E22"/>
    <mergeCell ref="F22:G22"/>
    <mergeCell ref="H22:I22"/>
    <mergeCell ref="AB21:AC21"/>
    <mergeCell ref="AF21:AG21"/>
    <mergeCell ref="AH21:AI21"/>
    <mergeCell ref="AJ21:AK21"/>
    <mergeCell ref="T21:U21"/>
    <mergeCell ref="V21:W21"/>
    <mergeCell ref="X21:Y21"/>
    <mergeCell ref="Z21:AA21"/>
    <mergeCell ref="AJ20:AK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Z20:AA20"/>
    <mergeCell ref="AB20:AC20"/>
    <mergeCell ref="AF20:AG20"/>
    <mergeCell ref="AH20:AI20"/>
    <mergeCell ref="R20:S20"/>
    <mergeCell ref="T20:U20"/>
    <mergeCell ref="V20:W20"/>
    <mergeCell ref="X20:Y20"/>
    <mergeCell ref="J20:K20"/>
    <mergeCell ref="L20:M20"/>
    <mergeCell ref="N20:O20"/>
    <mergeCell ref="P20:Q20"/>
    <mergeCell ref="B20:C20"/>
    <mergeCell ref="D20:E20"/>
    <mergeCell ref="F20:G20"/>
    <mergeCell ref="H20:I20"/>
    <mergeCell ref="AB19:AC19"/>
    <mergeCell ref="AF19:AG19"/>
    <mergeCell ref="AH19:AI19"/>
    <mergeCell ref="AJ19:AK19"/>
    <mergeCell ref="T19:U19"/>
    <mergeCell ref="V19:W19"/>
    <mergeCell ref="X19:Y19"/>
    <mergeCell ref="Z19:AA19"/>
    <mergeCell ref="AJ18:AK18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Z18:AA18"/>
    <mergeCell ref="AB18:AC18"/>
    <mergeCell ref="AF18:AG18"/>
    <mergeCell ref="AH18:AI18"/>
    <mergeCell ref="R18:S18"/>
    <mergeCell ref="T18:U18"/>
    <mergeCell ref="V18:W18"/>
    <mergeCell ref="X18:Y18"/>
    <mergeCell ref="J18:K18"/>
    <mergeCell ref="L18:M18"/>
    <mergeCell ref="N18:O18"/>
    <mergeCell ref="P18:Q18"/>
    <mergeCell ref="B18:C18"/>
    <mergeCell ref="D18:E18"/>
    <mergeCell ref="F18:G18"/>
    <mergeCell ref="H18:I18"/>
    <mergeCell ref="AF14:AG14"/>
    <mergeCell ref="AH14:AI14"/>
    <mergeCell ref="AJ14:AK14"/>
    <mergeCell ref="Z17:AA17"/>
    <mergeCell ref="AB17:AC17"/>
    <mergeCell ref="Z14:AA14"/>
    <mergeCell ref="AB14:AC14"/>
    <mergeCell ref="AJ15:AK15"/>
    <mergeCell ref="Z15:AA15"/>
    <mergeCell ref="AB15:AC15"/>
    <mergeCell ref="R14:S14"/>
    <mergeCell ref="T14:U14"/>
    <mergeCell ref="V14:W14"/>
    <mergeCell ref="X14:Y14"/>
    <mergeCell ref="J14:K14"/>
    <mergeCell ref="L14:M14"/>
    <mergeCell ref="N14:O14"/>
    <mergeCell ref="P14:Q14"/>
    <mergeCell ref="B14:C14"/>
    <mergeCell ref="D14:E14"/>
    <mergeCell ref="F14:G14"/>
    <mergeCell ref="H14:I14"/>
    <mergeCell ref="AB13:AC13"/>
    <mergeCell ref="AF13:AG13"/>
    <mergeCell ref="AH13:AI13"/>
    <mergeCell ref="AJ13:AK13"/>
    <mergeCell ref="AD13:AE13"/>
    <mergeCell ref="T13:U13"/>
    <mergeCell ref="V13:W13"/>
    <mergeCell ref="X13:Y13"/>
    <mergeCell ref="Z13:AA13"/>
    <mergeCell ref="AJ12:AK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Z12:AA12"/>
    <mergeCell ref="AB12:AC12"/>
    <mergeCell ref="AF12:AG12"/>
    <mergeCell ref="AH12:AI12"/>
    <mergeCell ref="R12:S12"/>
    <mergeCell ref="T12:U12"/>
    <mergeCell ref="V12:W12"/>
    <mergeCell ref="X12:Y12"/>
    <mergeCell ref="J12:K12"/>
    <mergeCell ref="L12:M12"/>
    <mergeCell ref="N12:O12"/>
    <mergeCell ref="P12:Q12"/>
    <mergeCell ref="B12:C12"/>
    <mergeCell ref="D12:E12"/>
    <mergeCell ref="F12:G12"/>
    <mergeCell ref="H12:I12"/>
    <mergeCell ref="AB11:AC11"/>
    <mergeCell ref="AF11:AG11"/>
    <mergeCell ref="AH11:AI11"/>
    <mergeCell ref="AJ11:AK11"/>
    <mergeCell ref="T11:U11"/>
    <mergeCell ref="V11:W11"/>
    <mergeCell ref="X11:Y11"/>
    <mergeCell ref="Z11:AA11"/>
    <mergeCell ref="AJ10:AK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Z10:AA10"/>
    <mergeCell ref="AB10:AC10"/>
    <mergeCell ref="AF10:AG10"/>
    <mergeCell ref="AH10:AI10"/>
    <mergeCell ref="R10:S10"/>
    <mergeCell ref="T10:U10"/>
    <mergeCell ref="V10:W10"/>
    <mergeCell ref="X10:Y10"/>
    <mergeCell ref="J10:K10"/>
    <mergeCell ref="L10:M10"/>
    <mergeCell ref="N10:O10"/>
    <mergeCell ref="P10:Q10"/>
    <mergeCell ref="B10:C10"/>
    <mergeCell ref="D10:E10"/>
    <mergeCell ref="F10:G10"/>
    <mergeCell ref="H10:I10"/>
    <mergeCell ref="AB9:AC9"/>
    <mergeCell ref="AF9:AG9"/>
    <mergeCell ref="AH9:AI9"/>
    <mergeCell ref="AJ9:AK9"/>
    <mergeCell ref="T9:U9"/>
    <mergeCell ref="V9:W9"/>
    <mergeCell ref="X9:Y9"/>
    <mergeCell ref="Z9:AA9"/>
    <mergeCell ref="AJ8:AK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Z8:AA8"/>
    <mergeCell ref="AB8:AC8"/>
    <mergeCell ref="AF8:AG8"/>
    <mergeCell ref="AH8:AI8"/>
    <mergeCell ref="R8:S8"/>
    <mergeCell ref="T8:U8"/>
    <mergeCell ref="V8:W8"/>
    <mergeCell ref="X8:Y8"/>
    <mergeCell ref="J8:K8"/>
    <mergeCell ref="L8:M8"/>
    <mergeCell ref="N8:O8"/>
    <mergeCell ref="P8:Q8"/>
    <mergeCell ref="B8:C8"/>
    <mergeCell ref="D8:E8"/>
    <mergeCell ref="F8:G8"/>
    <mergeCell ref="H8:I8"/>
    <mergeCell ref="AB7:AC7"/>
    <mergeCell ref="AF7:AG7"/>
    <mergeCell ref="AH7:AI7"/>
    <mergeCell ref="AJ7:AK7"/>
    <mergeCell ref="T7:U7"/>
    <mergeCell ref="V7:W7"/>
    <mergeCell ref="X7:Y7"/>
    <mergeCell ref="Z7:AA7"/>
    <mergeCell ref="AJ6:AK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Z6:AA6"/>
    <mergeCell ref="AB6:AC6"/>
    <mergeCell ref="AF6:AG6"/>
    <mergeCell ref="AH6:AI6"/>
    <mergeCell ref="R6:S6"/>
    <mergeCell ref="T6:U6"/>
    <mergeCell ref="V6:W6"/>
    <mergeCell ref="X6:Y6"/>
    <mergeCell ref="J6:K6"/>
    <mergeCell ref="L6:M6"/>
    <mergeCell ref="N6:O6"/>
    <mergeCell ref="P6:Q6"/>
    <mergeCell ref="B6:C6"/>
    <mergeCell ref="D6:E6"/>
    <mergeCell ref="F6:G6"/>
    <mergeCell ref="H6:I6"/>
    <mergeCell ref="AB5:AC5"/>
    <mergeCell ref="AF5:AG5"/>
    <mergeCell ref="AH5:AI5"/>
    <mergeCell ref="AJ5:AK5"/>
    <mergeCell ref="T5:U5"/>
    <mergeCell ref="V5:W5"/>
    <mergeCell ref="X5:Y5"/>
    <mergeCell ref="Z5:AA5"/>
    <mergeCell ref="AJ4:AK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Z4:AA4"/>
    <mergeCell ref="AB4:AC4"/>
    <mergeCell ref="AF4:AG4"/>
    <mergeCell ref="AH4:AI4"/>
    <mergeCell ref="R4:S4"/>
    <mergeCell ref="T4:U4"/>
    <mergeCell ref="V4:W4"/>
    <mergeCell ref="X4:Y4"/>
    <mergeCell ref="J4:K4"/>
    <mergeCell ref="L4:M4"/>
    <mergeCell ref="N4:O4"/>
    <mergeCell ref="P4:Q4"/>
    <mergeCell ref="B4:C4"/>
    <mergeCell ref="D4:E4"/>
    <mergeCell ref="F4:G4"/>
    <mergeCell ref="H4:I4"/>
    <mergeCell ref="AB3:AC3"/>
    <mergeCell ref="AF3:AG3"/>
    <mergeCell ref="AH3:AI3"/>
    <mergeCell ref="AJ3:AK3"/>
    <mergeCell ref="T3:U3"/>
    <mergeCell ref="V3:W3"/>
    <mergeCell ref="X3:Y3"/>
    <mergeCell ref="Z3:AA3"/>
    <mergeCell ref="L3:M3"/>
    <mergeCell ref="N3:O3"/>
    <mergeCell ref="P3:Q3"/>
    <mergeCell ref="R3:S3"/>
    <mergeCell ref="D3:E3"/>
    <mergeCell ref="F3:G3"/>
    <mergeCell ref="H3:I3"/>
    <mergeCell ref="J3:K3"/>
    <mergeCell ref="AB2:AC2"/>
    <mergeCell ref="AF2:AG2"/>
    <mergeCell ref="AH2:AI2"/>
    <mergeCell ref="AJ2:AK2"/>
    <mergeCell ref="T2:U2"/>
    <mergeCell ref="V2:W2"/>
    <mergeCell ref="X2:Y2"/>
    <mergeCell ref="Z2:AA2"/>
    <mergeCell ref="L2:M2"/>
    <mergeCell ref="N2:O2"/>
    <mergeCell ref="P2:Q2"/>
    <mergeCell ref="R2:S2"/>
    <mergeCell ref="D2:E2"/>
    <mergeCell ref="F2:G2"/>
    <mergeCell ref="H2:I2"/>
    <mergeCell ref="J2:K2"/>
    <mergeCell ref="AB1:AC1"/>
    <mergeCell ref="AF1:AG1"/>
    <mergeCell ref="AH1:AI1"/>
    <mergeCell ref="AJ1:AK1"/>
    <mergeCell ref="T1:U1"/>
    <mergeCell ref="V1:W1"/>
    <mergeCell ref="X1:Y1"/>
    <mergeCell ref="Z1:AA1"/>
    <mergeCell ref="L1:M1"/>
    <mergeCell ref="N1:O1"/>
    <mergeCell ref="P1:Q1"/>
    <mergeCell ref="R1:S1"/>
    <mergeCell ref="D1:E1"/>
    <mergeCell ref="F1:G1"/>
    <mergeCell ref="H1:I1"/>
    <mergeCell ref="J1:K1"/>
    <mergeCell ref="B15:C15"/>
    <mergeCell ref="D15:E15"/>
    <mergeCell ref="F15:G15"/>
    <mergeCell ref="H15:I15"/>
    <mergeCell ref="J15:K15"/>
    <mergeCell ref="L15:M15"/>
    <mergeCell ref="N15:O15"/>
    <mergeCell ref="P15:Q15"/>
    <mergeCell ref="AF15:AG15"/>
    <mergeCell ref="AH15:AI15"/>
    <mergeCell ref="R15:S15"/>
    <mergeCell ref="T15:U15"/>
    <mergeCell ref="V15:W15"/>
    <mergeCell ref="X15:Y15"/>
    <mergeCell ref="B41:C41"/>
    <mergeCell ref="D41:E41"/>
    <mergeCell ref="F41:G41"/>
    <mergeCell ref="H41:I41"/>
    <mergeCell ref="J41:K41"/>
    <mergeCell ref="L41:M41"/>
    <mergeCell ref="N41:O41"/>
    <mergeCell ref="P41:Q41"/>
    <mergeCell ref="AH41:AI41"/>
    <mergeCell ref="AD41:AE41"/>
    <mergeCell ref="R41:S41"/>
    <mergeCell ref="T41:U41"/>
    <mergeCell ref="V41:W41"/>
    <mergeCell ref="X41:Y41"/>
    <mergeCell ref="AD24:AE24"/>
    <mergeCell ref="Z41:AA41"/>
    <mergeCell ref="AB41:AC41"/>
    <mergeCell ref="AF41:AG41"/>
    <mergeCell ref="Z24:AA24"/>
    <mergeCell ref="AB24:AC24"/>
    <mergeCell ref="AF24:AG24"/>
    <mergeCell ref="Z25:AA25"/>
    <mergeCell ref="AB25:AC25"/>
    <mergeCell ref="AF25:AG25"/>
    <mergeCell ref="AD14:AE14"/>
    <mergeCell ref="AD15:AE15"/>
    <mergeCell ref="AJ41:AK41"/>
    <mergeCell ref="AD17:AE17"/>
    <mergeCell ref="AD18:AE18"/>
    <mergeCell ref="AD19:AE19"/>
    <mergeCell ref="AD20:AE20"/>
    <mergeCell ref="AD21:AE21"/>
    <mergeCell ref="AD22:AE22"/>
    <mergeCell ref="AD23:AE23"/>
  </mergeCells>
  <printOptions/>
  <pageMargins left="0.75" right="0.75" top="1" bottom="1" header="0.5" footer="0.5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S.C. Judicial Dept.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TLeverette</dc:creator>
  <cp:keywords/>
  <dc:description/>
  <cp:lastModifiedBy>tleverette</cp:lastModifiedBy>
  <cp:lastPrinted>2004-06-14T19:54:51Z</cp:lastPrinted>
  <dcterms:created xsi:type="dcterms:W3CDTF">2002-06-17T14:24:35Z</dcterms:created>
  <dcterms:modified xsi:type="dcterms:W3CDTF">2004-06-28T15:06:14Z</dcterms:modified>
  <cp:category/>
  <cp:version/>
  <cp:contentType/>
  <cp:contentStatus/>
</cp:coreProperties>
</file>